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38400" windowHeight="21060" tabRatio="500" firstSheet="1" activeTab="1"/>
  </bookViews>
  <sheets>
    <sheet name="CURRENT (2)" sheetId="8" r:id="rId1"/>
    <sheet name="CURRENT_NEW" sheetId="6" r:id="rId2"/>
    <sheet name="THIS WEEK" sheetId="3" r:id="rId3"/>
    <sheet name="UNKNOWNS" sheetId="2" r:id="rId4"/>
    <sheet name="Sheet4" sheetId="5" r:id="rId5"/>
    <sheet name="old" sheetId="1" r:id="rId6"/>
    <sheet name="THIS WEEK (2)" sheetId="7" r:id="rId7"/>
    <sheet name="Sheet1" sheetId="9" r:id="rId8"/>
    <sheet name="Sheet2" sheetId="10" r:id="rId9"/>
    <sheet name="Sheet3" sheetId="11" r:id="rId10"/>
  </sheets>
  <definedNames>
    <definedName name="_xlnm.Print_Area" localSheetId="0">'CURRENT (2)'!$A$1:$Q$58</definedName>
    <definedName name="_xlnm.Print_Area" localSheetId="1">CURRENT_NEW!$A$1:$N$52</definedName>
    <definedName name="_xlnm.Print_Area" localSheetId="5">old!$A$1:$I$50</definedName>
    <definedName name="_xlnm.Print_Area" localSheetId="8">Sheet2!$C$1:$O$8</definedName>
    <definedName name="_xlnm.Print_Area" localSheetId="4">Sheet4!$D$1:$K$25</definedName>
    <definedName name="_xlnm.Print_Area" localSheetId="2">'THIS WEEK'!$A$1:$K$51</definedName>
    <definedName name="_xlnm.Print_Area" localSheetId="6">'THIS WEEK (2)'!$A$1:$K$50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1" i="6" l="1"/>
  <c r="F50" i="6"/>
  <c r="F51" i="6"/>
  <c r="G50" i="6"/>
  <c r="G51" i="6"/>
  <c r="K50" i="6"/>
  <c r="J50" i="6"/>
  <c r="I50" i="6"/>
  <c r="E50" i="6"/>
  <c r="D50" i="6"/>
  <c r="D51" i="6"/>
  <c r="C14" i="6"/>
  <c r="C50" i="6"/>
  <c r="C51" i="6"/>
  <c r="B50" i="6"/>
  <c r="B51" i="6"/>
  <c r="B52" i="6"/>
  <c r="C52" i="6"/>
  <c r="D52" i="6"/>
  <c r="E52" i="6"/>
  <c r="F52" i="6"/>
  <c r="G52" i="6"/>
  <c r="H50" i="6"/>
  <c r="H52" i="6"/>
  <c r="I52" i="6"/>
  <c r="J52" i="6"/>
  <c r="K52" i="6"/>
  <c r="K49" i="6"/>
  <c r="K48" i="6"/>
  <c r="J49" i="6"/>
  <c r="J48" i="6"/>
  <c r="I49" i="6"/>
  <c r="I48" i="6"/>
  <c r="H49" i="6"/>
  <c r="H48" i="6"/>
  <c r="G49" i="6"/>
  <c r="G48" i="6"/>
  <c r="F49" i="6"/>
  <c r="F48" i="6"/>
  <c r="E49" i="6"/>
  <c r="E48" i="6"/>
  <c r="D49" i="6"/>
  <c r="D48" i="6"/>
  <c r="C49" i="6"/>
  <c r="C48" i="6"/>
  <c r="B49" i="6"/>
  <c r="B48" i="6"/>
  <c r="L28" i="6"/>
  <c r="L50" i="6"/>
  <c r="B10" i="11"/>
  <c r="C10" i="11"/>
  <c r="H6" i="9"/>
  <c r="I4" i="10"/>
  <c r="I5" i="10"/>
  <c r="I3" i="10"/>
  <c r="I2" i="10"/>
  <c r="D2" i="10"/>
  <c r="D3" i="10"/>
  <c r="M3" i="10"/>
  <c r="G2" i="10"/>
  <c r="G3" i="10"/>
  <c r="H2" i="10"/>
  <c r="H3" i="10"/>
  <c r="J3" i="10"/>
  <c r="K3" i="10"/>
  <c r="L3" i="10"/>
  <c r="O3" i="10"/>
  <c r="M4" i="10"/>
  <c r="G4" i="10"/>
  <c r="H4" i="10"/>
  <c r="J4" i="10"/>
  <c r="K4" i="10"/>
  <c r="L4" i="10"/>
  <c r="O4" i="10"/>
  <c r="M5" i="10"/>
  <c r="G5" i="10"/>
  <c r="H5" i="10"/>
  <c r="J5" i="10"/>
  <c r="K5" i="10"/>
  <c r="L5" i="10"/>
  <c r="O5" i="10"/>
  <c r="M2" i="10"/>
  <c r="J2" i="10"/>
  <c r="K2" i="10"/>
  <c r="L2" i="10"/>
  <c r="O2" i="10"/>
  <c r="N5" i="10"/>
  <c r="N3" i="10"/>
  <c r="N4" i="10"/>
  <c r="N2" i="10"/>
  <c r="D7" i="10"/>
  <c r="D4" i="10"/>
  <c r="O54" i="8"/>
  <c r="O55" i="8"/>
  <c r="N36" i="8"/>
  <c r="N54" i="8"/>
  <c r="N55" i="8"/>
  <c r="M8" i="8"/>
  <c r="M54" i="8"/>
  <c r="M55" i="8"/>
  <c r="M56" i="8"/>
  <c r="L54" i="8"/>
  <c r="L55" i="8"/>
  <c r="L56" i="8"/>
  <c r="K54" i="8"/>
  <c r="K55" i="8"/>
  <c r="K56" i="8"/>
  <c r="J4" i="8"/>
  <c r="J5" i="8"/>
  <c r="J10" i="8"/>
  <c r="J37" i="8"/>
  <c r="J44" i="8"/>
  <c r="J54" i="8"/>
  <c r="J55" i="8"/>
  <c r="J56" i="8"/>
  <c r="I54" i="8"/>
  <c r="I55" i="8"/>
  <c r="I56" i="8"/>
  <c r="I58" i="8"/>
  <c r="J58" i="8"/>
  <c r="K58" i="8"/>
  <c r="L58" i="8"/>
  <c r="M58" i="8"/>
  <c r="N58" i="8"/>
  <c r="O58" i="8"/>
  <c r="G9" i="8"/>
  <c r="G55" i="8"/>
  <c r="G56" i="8"/>
  <c r="F55" i="8"/>
  <c r="F56" i="8"/>
  <c r="E36" i="8"/>
  <c r="E37" i="8"/>
  <c r="E55" i="8"/>
  <c r="E56" i="8"/>
  <c r="D55" i="8"/>
  <c r="D56" i="8"/>
  <c r="C8" i="8"/>
  <c r="C9" i="8"/>
  <c r="C55" i="8"/>
  <c r="C56" i="8"/>
  <c r="B55" i="8"/>
  <c r="B56" i="8"/>
  <c r="B58" i="8"/>
  <c r="C58" i="8"/>
  <c r="D58" i="8"/>
  <c r="E58" i="8"/>
  <c r="F58" i="8"/>
  <c r="G58" i="8"/>
  <c r="H55" i="8"/>
  <c r="K51" i="3"/>
  <c r="K50" i="3"/>
  <c r="J51" i="3"/>
  <c r="J50" i="3"/>
  <c r="G46" i="3"/>
  <c r="F51" i="3"/>
  <c r="G51" i="3"/>
  <c r="E51" i="3"/>
  <c r="H46" i="3"/>
  <c r="I46" i="3"/>
  <c r="I47" i="3"/>
  <c r="H48" i="3"/>
  <c r="G48" i="3"/>
  <c r="I48" i="3"/>
  <c r="E47" i="3"/>
  <c r="B46" i="3"/>
  <c r="C46" i="3"/>
  <c r="D46" i="3"/>
  <c r="E46" i="3"/>
  <c r="F46" i="3"/>
  <c r="J48" i="3"/>
  <c r="E50" i="3"/>
  <c r="F50" i="3"/>
  <c r="G50" i="3"/>
  <c r="B48" i="7"/>
  <c r="B50" i="7"/>
  <c r="C48" i="7"/>
  <c r="C50" i="7"/>
  <c r="D48" i="7"/>
  <c r="D50" i="7"/>
  <c r="E48" i="7"/>
  <c r="E50" i="7"/>
  <c r="F48" i="7"/>
  <c r="F50" i="7"/>
  <c r="G48" i="7"/>
  <c r="G50" i="7"/>
  <c r="H48" i="7"/>
  <c r="H50" i="7"/>
  <c r="I50" i="7"/>
  <c r="J50" i="7"/>
  <c r="I48" i="7"/>
  <c r="K25" i="5"/>
  <c r="I25" i="5"/>
  <c r="J25" i="5"/>
  <c r="H25" i="5"/>
  <c r="G25" i="5"/>
  <c r="F25" i="5"/>
  <c r="G48" i="1"/>
  <c r="G9" i="1"/>
  <c r="B48" i="3"/>
  <c r="C48" i="3"/>
  <c r="D48" i="3"/>
  <c r="E48" i="3"/>
  <c r="F48" i="3"/>
  <c r="H3" i="2"/>
  <c r="H5" i="2"/>
  <c r="H6" i="2"/>
  <c r="G6" i="2"/>
  <c r="E29" i="1"/>
  <c r="E48" i="1"/>
  <c r="F48" i="1"/>
  <c r="I47" i="1"/>
  <c r="C8" i="1"/>
  <c r="C9" i="1"/>
  <c r="C48" i="1"/>
  <c r="D48" i="1"/>
  <c r="B47" i="1"/>
  <c r="B48" i="1"/>
  <c r="B50" i="1"/>
  <c r="C47" i="1"/>
  <c r="C50" i="1"/>
  <c r="D47" i="1"/>
  <c r="D50" i="1"/>
  <c r="E47" i="1"/>
  <c r="E50" i="1"/>
  <c r="F47" i="1"/>
  <c r="F50" i="1"/>
  <c r="G47" i="1"/>
  <c r="G50" i="1"/>
  <c r="H47" i="1"/>
  <c r="H50" i="1"/>
  <c r="I50" i="1"/>
</calcChain>
</file>

<file path=xl/comments1.xml><?xml version="1.0" encoding="utf-8"?>
<comments xmlns="http://schemas.openxmlformats.org/spreadsheetml/2006/main">
  <authors>
    <author>Don Binns</author>
  </authors>
  <commentList>
    <comment ref="A8" authorId="0">
      <text>
        <r>
          <rPr>
            <b/>
            <sz val="9"/>
            <color indexed="81"/>
            <rFont val="Calibri"/>
            <family val="2"/>
          </rPr>
          <t xml:space="preserve">Don Binns:
</t>
        </r>
        <r>
          <rPr>
            <sz val="9"/>
            <color indexed="81"/>
            <rFont val="Calibri"/>
            <family val="2"/>
          </rPr>
          <t>AOL,GODADDY,UBERCONF</t>
        </r>
      </text>
    </comment>
  </commentList>
</comments>
</file>

<file path=xl/comments2.xml><?xml version="1.0" encoding="utf-8"?>
<comments xmlns="http://schemas.openxmlformats.org/spreadsheetml/2006/main">
  <authors>
    <author>Don Binns</author>
  </authors>
  <commentList>
    <comment ref="A8" authorId="0">
      <text>
        <r>
          <rPr>
            <b/>
            <sz val="9"/>
            <color indexed="81"/>
            <rFont val="Calibri"/>
            <family val="2"/>
          </rPr>
          <t xml:space="preserve">Don Binns:
</t>
        </r>
        <r>
          <rPr>
            <sz val="9"/>
            <color indexed="81"/>
            <rFont val="Calibri"/>
            <family val="2"/>
          </rPr>
          <t>AOL,GODADDY,UBERCONF</t>
        </r>
      </text>
    </comment>
  </commentList>
</comments>
</file>

<file path=xl/comments3.xml><?xml version="1.0" encoding="utf-8"?>
<comments xmlns="http://schemas.openxmlformats.org/spreadsheetml/2006/main">
  <authors>
    <author>Don Binns</author>
  </authors>
  <commentList>
    <comment ref="A9" authorId="0">
      <text>
        <r>
          <rPr>
            <b/>
            <sz val="9"/>
            <color indexed="81"/>
            <rFont val="Calibri"/>
            <family val="2"/>
          </rPr>
          <t xml:space="preserve">Don Binns:
</t>
        </r>
        <r>
          <rPr>
            <sz val="9"/>
            <color indexed="81"/>
            <rFont val="Calibri"/>
            <family val="2"/>
          </rPr>
          <t>AOL,GODADDY,UBERCONF</t>
        </r>
      </text>
    </comment>
  </commentList>
</comments>
</file>

<file path=xl/sharedStrings.xml><?xml version="1.0" encoding="utf-8"?>
<sst xmlns="http://schemas.openxmlformats.org/spreadsheetml/2006/main" count="588" uniqueCount="274">
  <si>
    <t>Sep 18 - Sep 24</t>
  </si>
  <si>
    <t>Sep 25 - Oct 1</t>
  </si>
  <si>
    <t>Oct 2 - Oct 8</t>
  </si>
  <si>
    <t>Oct 9 - Oct 15</t>
  </si>
  <si>
    <t>Oct 16 - Oct 22</t>
  </si>
  <si>
    <t>WORKMEN EXPENSES</t>
  </si>
  <si>
    <t>1ST</t>
  </si>
  <si>
    <t>2ND</t>
  </si>
  <si>
    <t>3RD</t>
  </si>
  <si>
    <t>4TH</t>
  </si>
  <si>
    <t>Oct 23 - Oct 29</t>
  </si>
  <si>
    <t>Maintenance - Kris</t>
  </si>
  <si>
    <t>Elaine</t>
  </si>
  <si>
    <t>Utilities - Water</t>
  </si>
  <si>
    <t>Utilities - Power</t>
  </si>
  <si>
    <t>GENERAL EXPENSES</t>
  </si>
  <si>
    <t>CenturyLink</t>
  </si>
  <si>
    <t>DirecTV</t>
  </si>
  <si>
    <t>AT&amp;T - G</t>
  </si>
  <si>
    <t>AT&amp;T - D</t>
  </si>
  <si>
    <t>Point of Sales</t>
  </si>
  <si>
    <t>Auto Insurance - All State</t>
  </si>
  <si>
    <t>UNKNOWNS</t>
  </si>
  <si>
    <t>Prescott-Clearwater</t>
  </si>
  <si>
    <t>Oct 30 - Nov 5</t>
  </si>
  <si>
    <t>TOTALS</t>
  </si>
  <si>
    <t>LIFE INSURANCE</t>
  </si>
  <si>
    <t>NOTE</t>
  </si>
  <si>
    <t>--</t>
  </si>
  <si>
    <t>Cherry Voice</t>
  </si>
  <si>
    <t>SUNBIZ</t>
  </si>
  <si>
    <t>Misc iTunes/Amazon Etc</t>
  </si>
  <si>
    <t>UNKNOWN</t>
  </si>
  <si>
    <t>2-3 REG'S LAST PD 558.75 on 06/28 for Unknown</t>
  </si>
  <si>
    <t>18th of Every Month</t>
  </si>
  <si>
    <t>STAPLES / OTHER CARDS</t>
  </si>
  <si>
    <t>LINCOLN BENEFIT</t>
  </si>
  <si>
    <t>LAST PD $15 ON 06/21</t>
  </si>
  <si>
    <t>1K PLUS</t>
  </si>
  <si>
    <t>Food, Etc</t>
  </si>
  <si>
    <t>Gas, Etc</t>
  </si>
  <si>
    <t>Comcast</t>
  </si>
  <si>
    <t>Automatic Recurring - Misc</t>
  </si>
  <si>
    <t>Monthly Recurring - OVH / AWS</t>
  </si>
  <si>
    <t>LAST WEEK</t>
  </si>
  <si>
    <t>THIS WEEK</t>
  </si>
  <si>
    <t>Matt - Bend</t>
  </si>
  <si>
    <t>Matt - Phone</t>
  </si>
  <si>
    <t>PAID</t>
  </si>
  <si>
    <t>RUNNING TOTAL</t>
  </si>
  <si>
    <t>CT CORPORATION</t>
  </si>
  <si>
    <t>Automatic - Mutual of Omaha</t>
  </si>
  <si>
    <t>RNA -- Collections, Think for NAG Corp</t>
  </si>
  <si>
    <t>Nov 6 - Nov 12</t>
  </si>
  <si>
    <t>PRIOR WEEK(S)</t>
  </si>
  <si>
    <t>Court</t>
  </si>
  <si>
    <t>Solomon &amp; Hoover</t>
  </si>
  <si>
    <t>4625 90+, 1950 30+</t>
  </si>
  <si>
    <t>NYT - Collections</t>
  </si>
  <si>
    <t>310 PMT DUE Sept 16</t>
  </si>
  <si>
    <t>BOA - DB</t>
  </si>
  <si>
    <t>Bloomingdales</t>
  </si>
  <si>
    <t>167.20 due now</t>
  </si>
  <si>
    <t>DISC - DB</t>
  </si>
  <si>
    <t>694.50 due oct 18</t>
  </si>
  <si>
    <t xml:space="preserve"> </t>
  </si>
  <si>
    <t>MDX - Travel Expenses</t>
  </si>
  <si>
    <t>Repair, Services, Etc.</t>
  </si>
  <si>
    <t>MONDAY</t>
  </si>
  <si>
    <t>TUESDAY</t>
  </si>
  <si>
    <t>WEDNESDAY</t>
  </si>
  <si>
    <t>THURSDAY</t>
  </si>
  <si>
    <t>FRIDAY</t>
  </si>
  <si>
    <t>LATER</t>
  </si>
  <si>
    <t>DUE</t>
  </si>
  <si>
    <t>TODAY</t>
  </si>
  <si>
    <t>NOTES</t>
  </si>
  <si>
    <t>OCT 9</t>
  </si>
  <si>
    <t>OCT 10</t>
  </si>
  <si>
    <t>OCT 11</t>
  </si>
  <si>
    <t>OCT 12</t>
  </si>
  <si>
    <t>OCT 13</t>
  </si>
  <si>
    <t>OCT 14+</t>
  </si>
  <si>
    <t>-</t>
  </si>
  <si>
    <t>TOTAL</t>
  </si>
  <si>
    <t>Matt - Server</t>
  </si>
  <si>
    <t>Facility Expenses</t>
  </si>
  <si>
    <t>WEEK</t>
  </si>
  <si>
    <t>PAST</t>
  </si>
  <si>
    <t>Automatic - Insurance - Progressive</t>
  </si>
  <si>
    <t>TOTAL AVAILABLE -  $11,850</t>
  </si>
  <si>
    <t>Lodge - Facilities</t>
  </si>
  <si>
    <t>ENCORE:              780</t>
  </si>
  <si>
    <t>MCCALMAN:    5,010</t>
  </si>
  <si>
    <t>FINEMARK  S:      540</t>
  </si>
  <si>
    <t>BALANCES</t>
  </si>
  <si>
    <t>E</t>
  </si>
  <si>
    <t>S</t>
  </si>
  <si>
    <t>M</t>
  </si>
  <si>
    <t>C</t>
  </si>
  <si>
    <t>TOMORROW</t>
  </si>
  <si>
    <t>FINEMARK  C:    4915</t>
  </si>
  <si>
    <t>Matt - Other</t>
  </si>
  <si>
    <t>rent, note</t>
  </si>
  <si>
    <t>court, pump</t>
  </si>
  <si>
    <t>PREVIOUS WEEKS</t>
  </si>
  <si>
    <t>Should take care of - Toll items</t>
  </si>
  <si>
    <t>Auto</t>
  </si>
  <si>
    <t>WEEK BEGINNING - OCTOBER 30</t>
  </si>
  <si>
    <t>OCT 30</t>
  </si>
  <si>
    <t>OCT 31</t>
  </si>
  <si>
    <t>NOV 1</t>
  </si>
  <si>
    <t>NOV 2</t>
  </si>
  <si>
    <t>NOV 3</t>
  </si>
  <si>
    <t>NOV 4+</t>
  </si>
  <si>
    <t>LODGE EXPENSES</t>
  </si>
  <si>
    <t>URGENT</t>
  </si>
  <si>
    <t>PAST DUE</t>
  </si>
  <si>
    <t>ACCOUNT BALANCE:</t>
  </si>
  <si>
    <t>UNREPORTED:</t>
  </si>
  <si>
    <t>KRIS:</t>
  </si>
  <si>
    <t>ALVARO</t>
  </si>
  <si>
    <t>CHIPOTLE:</t>
  </si>
  <si>
    <t>OVH:</t>
  </si>
  <si>
    <t>CURRENT</t>
  </si>
  <si>
    <t>AWS:</t>
  </si>
  <si>
    <t>MUTUAL OF OMAHA:</t>
  </si>
  <si>
    <t>AVAILABLE:</t>
  </si>
  <si>
    <t>AUTO - OTHER:</t>
  </si>
  <si>
    <t>MATT PHONE</t>
  </si>
  <si>
    <t>KRIS</t>
  </si>
  <si>
    <t>PRESCOTT:</t>
  </si>
  <si>
    <t>ATT:</t>
  </si>
  <si>
    <t>UTILITIES - POWER</t>
  </si>
  <si>
    <t>Nov 13 - Nov 19</t>
  </si>
  <si>
    <t>Nov 20 - Nov 26</t>
  </si>
  <si>
    <t>Nov 27 - Dec 3</t>
  </si>
  <si>
    <t>Dec 4 - Dec 10</t>
  </si>
  <si>
    <t>277.40 (new) 834.88 (past)</t>
  </si>
  <si>
    <t>D</t>
  </si>
  <si>
    <t>G</t>
  </si>
  <si>
    <t>Other</t>
  </si>
  <si>
    <t>Rent</t>
  </si>
  <si>
    <t>PRIOR WEEK(s)</t>
  </si>
  <si>
    <t>Sep, Oct, Nov</t>
  </si>
  <si>
    <t>Coll</t>
  </si>
  <si>
    <t>Can do 100, 92.50</t>
  </si>
  <si>
    <t>Might be able to edge</t>
  </si>
  <si>
    <t>Already Posted, Rejected - DUE</t>
  </si>
  <si>
    <t>Advanced Disposal</t>
  </si>
  <si>
    <t>July, Aug, Sep, Oct - PAST DUE</t>
  </si>
  <si>
    <t>JUMP FROM 28 -&gt; 159?!?!</t>
  </si>
  <si>
    <t>Utilities - Power #1</t>
  </si>
  <si>
    <t>Utilities - Power #2</t>
  </si>
  <si>
    <t>Matt - Bank</t>
  </si>
  <si>
    <t>Sooner the better, each charge * $34</t>
  </si>
  <si>
    <t>Sunbiz</t>
  </si>
  <si>
    <t>Note</t>
  </si>
  <si>
    <t>______________</t>
  </si>
  <si>
    <t>5007 due every 18th</t>
  </si>
  <si>
    <t>NOV 6</t>
  </si>
  <si>
    <t>NOV 7</t>
  </si>
  <si>
    <t>NOV 8</t>
  </si>
  <si>
    <t>NOV 9</t>
  </si>
  <si>
    <t>NOV 10</t>
  </si>
  <si>
    <t>NOV 11+</t>
  </si>
  <si>
    <t>WEEK BEGINNING - NOVEMBER 6</t>
  </si>
  <si>
    <t>Atlanta - Bryan</t>
  </si>
  <si>
    <t>Atlanta - Brian</t>
  </si>
  <si>
    <t>FINEMARK</t>
  </si>
  <si>
    <t>ENCORE BALANACE:</t>
  </si>
  <si>
    <t>Dec 1 - Corp Registrations</t>
  </si>
  <si>
    <t>past due, cancel ?</t>
  </si>
  <si>
    <t>Paid for Sep, Oct Nov Due</t>
  </si>
  <si>
    <t>Past Due Now</t>
  </si>
  <si>
    <t>CASH ON HAND</t>
  </si>
  <si>
    <t>OTHER POSTED EXPENDITURES</t>
  </si>
  <si>
    <t>US Trustee</t>
  </si>
  <si>
    <t>November Paid, Can Stretch</t>
  </si>
  <si>
    <t>Past Due ?</t>
  </si>
  <si>
    <t>Coll, Auto Pmts Suspended</t>
  </si>
  <si>
    <t>PRIOR WEEKS</t>
  </si>
  <si>
    <t>Dec 11 - Dec 17</t>
  </si>
  <si>
    <t>Dec 18 - Dec 24</t>
  </si>
  <si>
    <t>Transfer to McCalman, 224</t>
  </si>
  <si>
    <t>See if we can do partial</t>
  </si>
  <si>
    <t>Due Dec 1 - Corp Registrations - LOOK</t>
  </si>
  <si>
    <t>Submitted Form, Dec 8</t>
  </si>
  <si>
    <t>DSL Lodge Due by  12/15 or Discon</t>
  </si>
  <si>
    <t>Auto - Encore</t>
  </si>
  <si>
    <t>J</t>
  </si>
  <si>
    <t>INSURANCE</t>
  </si>
  <si>
    <t>WORKMEN RENT</t>
  </si>
  <si>
    <t>OTHER EXPENSES</t>
  </si>
  <si>
    <t>DELAYED</t>
  </si>
  <si>
    <t>NON-OTHER TOTALS</t>
  </si>
  <si>
    <t>DISCO EXPENSES</t>
  </si>
  <si>
    <t>EXPENSES</t>
  </si>
  <si>
    <t>5007 due every 18th?</t>
  </si>
  <si>
    <t>DISCONNECT</t>
  </si>
  <si>
    <t>NOTES:</t>
  </si>
  <si>
    <t>HOLIDAYS:</t>
  </si>
  <si>
    <t>LAKEHOUSE RENT</t>
  </si>
  <si>
    <t>$2k/mo Due on 22nd</t>
  </si>
  <si>
    <t>Kris</t>
  </si>
  <si>
    <t>Estimate - Each charge * $34</t>
  </si>
  <si>
    <t>INCOMING MONEY TRANSFER</t>
  </si>
  <si>
    <t>201710120014048 GLENN R GOAD OR PARKLAND FL 33076-</t>
  </si>
  <si>
    <t>201711160004233 ANGELA GOAD OR PARKLAND FL 33076-</t>
  </si>
  <si>
    <t>201711080003544 GLENN R GOAD OR PARKLAND FL 33076-</t>
  </si>
  <si>
    <t>201710020037803 CONCHO TRUST</t>
  </si>
  <si>
    <t>201709220009060 JAMES MICHAEL MANN/REC/US 00452</t>
  </si>
  <si>
    <t>201708210019313 CUSTOMER ANALYTICS</t>
  </si>
  <si>
    <t>201706090031983 SLJ AVIATION CONSUFL 33406 LOAN</t>
  </si>
  <si>
    <t>201706200002986 SLJ AVIATION CONSUFL 33406 LOAN</t>
  </si>
  <si>
    <t>201706230037688 SLJ AVIATION CONSUFL 33406 LOAN</t>
  </si>
  <si>
    <t>201706270017693 BRIAN MCLAUGHLIN</t>
  </si>
  <si>
    <t>DISCONNECT, 387.96</t>
  </si>
  <si>
    <t>DISCONNECT, 704.08</t>
  </si>
  <si>
    <t>Dwayne</t>
  </si>
  <si>
    <t>Dan</t>
  </si>
  <si>
    <t>1 mm RVMs sent</t>
  </si>
  <si>
    <t>Calls backs @ 12%</t>
  </si>
  <si>
    <t>Text response @ 11%</t>
  </si>
  <si>
    <t>x $25 each</t>
  </si>
  <si>
    <t>Charges</t>
  </si>
  <si>
    <t>RVM cost</t>
  </si>
  <si>
    <t>RVM messages sent</t>
  </si>
  <si>
    <t>Text message sent</t>
  </si>
  <si>
    <t>Set-up &amp; operations</t>
  </si>
  <si>
    <t>Data acquisition</t>
  </si>
  <si>
    <t>3rd party billing</t>
  </si>
  <si>
    <t>Factoring</t>
  </si>
  <si>
    <t>Total</t>
  </si>
  <si>
    <t>Net to charity</t>
  </si>
  <si>
    <t>RVM Profit per MM RVM</t>
  </si>
  <si>
    <t>INCOME</t>
  </si>
  <si>
    <t>DONATION</t>
  </si>
  <si>
    <t>RVM EXP</t>
  </si>
  <si>
    <t>TXT EXP</t>
  </si>
  <si>
    <t>COL EXP</t>
  </si>
  <si>
    <t>5% EXP</t>
  </si>
  <si>
    <t>% TAKE</t>
  </si>
  <si>
    <t>RAISED $</t>
  </si>
  <si>
    <t>TOTAL COST</t>
  </si>
  <si>
    <t>CHARITY $</t>
  </si>
  <si>
    <t>OPS &amp; DATA</t>
  </si>
  <si>
    <t>Matt</t>
  </si>
  <si>
    <t>Prescott</t>
  </si>
  <si>
    <t>Mutual</t>
  </si>
  <si>
    <t>Molly</t>
  </si>
  <si>
    <t>Workman</t>
  </si>
  <si>
    <t>AT&amp;T</t>
  </si>
  <si>
    <t>pd</t>
  </si>
  <si>
    <t>5TH</t>
  </si>
  <si>
    <t>Denovolab - Anne</t>
  </si>
  <si>
    <t>SuddenLink Internet</t>
  </si>
  <si>
    <t xml:space="preserve">                        27th Every Month CSG</t>
  </si>
  <si>
    <t>Rent, 3300/mo</t>
  </si>
  <si>
    <t>Age 18</t>
  </si>
  <si>
    <t>Jul 30 - Aug 5</t>
  </si>
  <si>
    <t>Aug 6 - Aug 12</t>
  </si>
  <si>
    <t>Aug 13 - Aug 19</t>
  </si>
  <si>
    <t>Aug 20 - Aug 26</t>
  </si>
  <si>
    <t>31st Every Month</t>
  </si>
  <si>
    <t>Sep 3 - Sep 9</t>
  </si>
  <si>
    <t>Due Aug 22nd</t>
  </si>
  <si>
    <t>Aug 27 - Sep 2</t>
  </si>
  <si>
    <t>Sep 10 - Sep 16</t>
  </si>
  <si>
    <t>Due Aug 15th</t>
  </si>
  <si>
    <t>Sep 17 -Sep 23</t>
  </si>
  <si>
    <t>Sep 24 - Sep 30</t>
  </si>
  <si>
    <t>Oct 1 - Oct 7</t>
  </si>
  <si>
    <t>Matt - Crystal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</si>
</sst>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8" formatCode="&quot;$&quot;#,##0.00;[Red]\-&quot;$&quot;#,##0.00"/>
    <numFmt numFmtId="164" formatCode="0.0%"/>
    <numFmt numFmtId="165" formatCode="&quot;$&quot;#,##0"/>
  </numFmts>
  <fonts count="4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 tint="4.9989318521683403E-2"/>
      <name val="Calibri"/>
      <scheme val="minor"/>
    </font>
    <font>
      <sz val="8"/>
      <name val="Calibri"/>
      <family val="2"/>
      <scheme val="minor"/>
    </font>
    <font>
      <b/>
      <sz val="12"/>
      <color rgb="FFFF0000"/>
      <name val="Calibri"/>
      <scheme val="minor"/>
    </font>
    <font>
      <i/>
      <strike/>
      <sz val="9"/>
      <color theme="0" tint="-0.499984740745262"/>
      <name val="Arial"/>
    </font>
    <font>
      <strike/>
      <sz val="9"/>
      <color theme="0" tint="-0.499984740745262"/>
      <name val="Calibri"/>
      <scheme val="minor"/>
    </font>
    <font>
      <sz val="12"/>
      <color rgb="FFFF0000"/>
      <name val="Calibri"/>
      <family val="2"/>
      <scheme val="minor"/>
    </font>
    <font>
      <sz val="12"/>
      <color rgb="FF0000FF"/>
      <name val="Calibri"/>
      <scheme val="minor"/>
    </font>
    <font>
      <sz val="12"/>
      <color theme="0" tint="-0.499984740745262"/>
      <name val="Calibri"/>
      <scheme val="minor"/>
    </font>
    <font>
      <b/>
      <sz val="12"/>
      <color theme="0" tint="-0.499984740745262"/>
      <name val="Calibri"/>
      <scheme val="minor"/>
    </font>
    <font>
      <sz val="12"/>
      <name val="Calibri"/>
      <scheme val="minor"/>
    </font>
    <font>
      <strike/>
      <sz val="9"/>
      <color theme="0" tint="-0.34998626667073579"/>
      <name val="Calibri"/>
      <scheme val="minor"/>
    </font>
    <font>
      <sz val="12"/>
      <color theme="0" tint="-0.34998626667073579"/>
      <name val="Calibri"/>
      <scheme val="minor"/>
    </font>
    <font>
      <strike/>
      <sz val="12"/>
      <color theme="0" tint="-0.499984740745262"/>
      <name val="Calibri"/>
      <scheme val="minor"/>
    </font>
    <font>
      <b/>
      <sz val="14"/>
      <color theme="1"/>
      <name val="Calibri"/>
      <scheme val="minor"/>
    </font>
    <font>
      <b/>
      <sz val="12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 tint="-0.34998626667073579"/>
      <name val="Calibri"/>
      <scheme val="minor"/>
    </font>
    <font>
      <b/>
      <strike/>
      <sz val="9"/>
      <color theme="0" tint="-0.499984740745262"/>
      <name val="Calibri"/>
      <scheme val="minor"/>
    </font>
    <font>
      <b/>
      <sz val="12"/>
      <color theme="0" tint="-4.9989318521683403E-2"/>
      <name val="Calibri"/>
      <scheme val="minor"/>
    </font>
    <font>
      <sz val="12"/>
      <color theme="0" tint="-4.9989318521683403E-2"/>
      <name val="Calibri"/>
      <scheme val="minor"/>
    </font>
    <font>
      <strike/>
      <sz val="9"/>
      <name val="Calibri"/>
      <scheme val="minor"/>
    </font>
    <font>
      <b/>
      <sz val="12"/>
      <name val="Calibri"/>
      <scheme val="minor"/>
    </font>
    <font>
      <sz val="26"/>
      <color theme="1"/>
      <name val="Calibri"/>
      <scheme val="minor"/>
    </font>
    <font>
      <strike/>
      <sz val="9"/>
      <color theme="1"/>
      <name val="Calibri"/>
      <scheme val="minor"/>
    </font>
    <font>
      <strike/>
      <sz val="9"/>
      <color rgb="FFFF0000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trike/>
      <sz val="12"/>
      <color theme="1"/>
      <name val="Calibri"/>
      <scheme val="minor"/>
    </font>
    <font>
      <strike/>
      <sz val="12"/>
      <name val="Calibri"/>
      <scheme val="minor"/>
    </font>
    <font>
      <b/>
      <strike/>
      <sz val="12"/>
      <name val="Calibri"/>
      <scheme val="minor"/>
    </font>
    <font>
      <b/>
      <sz val="10"/>
      <color theme="0" tint="-0.499984740745262"/>
      <name val="Calibri"/>
      <scheme val="minor"/>
    </font>
    <font>
      <sz val="10"/>
      <color rgb="FF000000"/>
      <name val="Arial"/>
    </font>
    <font>
      <b/>
      <sz val="14"/>
      <color rgb="FF0000FF"/>
      <name val="Calibri"/>
      <scheme val="minor"/>
    </font>
    <font>
      <sz val="9"/>
      <color rgb="FF000000"/>
      <name val="Calibri"/>
      <family val="2"/>
      <scheme val="minor"/>
    </font>
    <font>
      <strike/>
      <sz val="12"/>
      <color rgb="FF0000FF"/>
      <name val="Calibri"/>
      <scheme val="minor"/>
    </font>
    <font>
      <strike/>
      <sz val="12"/>
      <color rgb="FFFF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theme="0" tint="-0.499984740745262"/>
      </right>
      <top/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0" tint="-0.499984740745262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hair">
        <color theme="1"/>
      </top>
      <bottom style="thin">
        <color theme="0" tint="-0.499984740745262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 tint="0.499984740745262"/>
      </right>
      <top style="thin">
        <color theme="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/>
      </top>
      <bottom/>
      <diagonal/>
    </border>
    <border>
      <left style="thin">
        <color theme="1" tint="0.499984740745262"/>
      </left>
      <right/>
      <top style="thin">
        <color theme="1"/>
      </top>
      <bottom/>
      <diagonal/>
    </border>
    <border>
      <left/>
      <right style="thin">
        <color theme="1" tint="0.499984740745262"/>
      </right>
      <top/>
      <bottom style="hair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/>
      </bottom>
      <diagonal/>
    </border>
    <border>
      <left style="thin">
        <color theme="1" tint="0.499984740745262"/>
      </left>
      <right/>
      <top/>
      <bottom style="hair">
        <color theme="1"/>
      </bottom>
      <diagonal/>
    </border>
    <border>
      <left/>
      <right style="thin">
        <color theme="1" tint="0.499984740745262"/>
      </right>
      <top style="hair">
        <color theme="1"/>
      </top>
      <bottom style="hair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/>
      </top>
      <bottom style="hair">
        <color theme="1"/>
      </bottom>
      <diagonal/>
    </border>
    <border>
      <left style="thin">
        <color theme="1" tint="0.499984740745262"/>
      </left>
      <right/>
      <top style="hair">
        <color theme="1"/>
      </top>
      <bottom style="hair">
        <color theme="1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theme="1"/>
      </left>
      <right/>
      <top/>
      <bottom/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hair">
        <color auto="1"/>
      </bottom>
      <diagonal/>
    </border>
    <border>
      <left style="thin">
        <color rgb="FF808080"/>
      </left>
      <right/>
      <top style="hair">
        <color rgb="FF000000"/>
      </top>
      <bottom style="hair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</borders>
  <cellStyleXfs count="60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/>
    <xf numFmtId="3" fontId="0" fillId="0" borderId="0" xfId="0" applyNumberFormat="1"/>
    <xf numFmtId="0" fontId="0" fillId="0" borderId="0" xfId="0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0" fillId="3" borderId="0" xfId="0" applyFill="1" applyAlignment="1">
      <alignment horizontal="center"/>
    </xf>
    <xf numFmtId="3" fontId="0" fillId="3" borderId="0" xfId="0" applyNumberFormat="1" applyFill="1"/>
    <xf numFmtId="0" fontId="6" fillId="3" borderId="0" xfId="0" applyFont="1" applyFill="1"/>
    <xf numFmtId="0" fontId="0" fillId="3" borderId="0" xfId="0" applyFill="1"/>
    <xf numFmtId="3" fontId="1" fillId="3" borderId="0" xfId="0" applyNumberFormat="1" applyFont="1" applyFill="1"/>
    <xf numFmtId="0" fontId="0" fillId="0" borderId="0" xfId="0" applyFill="1"/>
    <xf numFmtId="0" fontId="0" fillId="0" borderId="0" xfId="0" applyBorder="1"/>
    <xf numFmtId="0" fontId="0" fillId="3" borderId="0" xfId="0" applyFill="1" applyBorder="1"/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3" fontId="0" fillId="0" borderId="5" xfId="0" applyNumberFormat="1" applyBorder="1"/>
    <xf numFmtId="3" fontId="9" fillId="0" borderId="1" xfId="0" applyNumberFormat="1" applyFont="1" applyBorder="1"/>
    <xf numFmtId="3" fontId="9" fillId="0" borderId="2" xfId="0" applyNumberFormat="1" applyFont="1" applyFill="1" applyBorder="1"/>
    <xf numFmtId="3" fontId="9" fillId="0" borderId="4" xfId="0" applyNumberFormat="1" applyFont="1" applyBorder="1"/>
    <xf numFmtId="3" fontId="9" fillId="0" borderId="5" xfId="0" applyNumberFormat="1" applyFont="1" applyFill="1" applyBorder="1"/>
    <xf numFmtId="3" fontId="10" fillId="0" borderId="4" xfId="0" applyNumberFormat="1" applyFont="1" applyBorder="1"/>
    <xf numFmtId="3" fontId="10" fillId="0" borderId="5" xfId="0" applyNumberFormat="1" applyFont="1" applyFill="1" applyBorder="1"/>
    <xf numFmtId="3" fontId="10" fillId="0" borderId="7" xfId="0" applyNumberFormat="1" applyFont="1" applyBorder="1"/>
    <xf numFmtId="3" fontId="10" fillId="0" borderId="8" xfId="0" applyNumberFormat="1" applyFont="1" applyFill="1" applyBorder="1"/>
    <xf numFmtId="3" fontId="10" fillId="0" borderId="0" xfId="0" applyNumberFormat="1" applyFont="1" applyBorder="1"/>
    <xf numFmtId="3" fontId="10" fillId="0" borderId="0" xfId="0" applyNumberFormat="1" applyFont="1" applyFill="1" applyBorder="1"/>
    <xf numFmtId="3" fontId="10" fillId="0" borderId="1" xfId="0" applyNumberFormat="1" applyFont="1" applyBorder="1"/>
    <xf numFmtId="3" fontId="10" fillId="0" borderId="2" xfId="0" applyNumberFormat="1" applyFont="1" applyFill="1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49" fontId="12" fillId="0" borderId="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13" xfId="0" applyFont="1" applyBorder="1"/>
    <xf numFmtId="0" fontId="12" fillId="0" borderId="16" xfId="0" applyFont="1" applyBorder="1"/>
    <xf numFmtId="0" fontId="12" fillId="0" borderId="19" xfId="0" applyFont="1" applyBorder="1"/>
    <xf numFmtId="0" fontId="12" fillId="0" borderId="22" xfId="0" applyFont="1" applyBorder="1"/>
    <xf numFmtId="3" fontId="11" fillId="0" borderId="5" xfId="0" applyNumberFormat="1" applyFont="1" applyBorder="1"/>
    <xf numFmtId="3" fontId="11" fillId="0" borderId="8" xfId="0" applyNumberFormat="1" applyFont="1" applyBorder="1"/>
    <xf numFmtId="0" fontId="11" fillId="0" borderId="0" xfId="0" applyFont="1"/>
    <xf numFmtId="3" fontId="11" fillId="0" borderId="0" xfId="0" applyNumberFormat="1" applyFont="1"/>
    <xf numFmtId="3" fontId="8" fillId="0" borderId="0" xfId="0" applyNumberFormat="1" applyFont="1"/>
    <xf numFmtId="0" fontId="11" fillId="0" borderId="0" xfId="0" applyFont="1" applyFill="1"/>
    <xf numFmtId="0" fontId="12" fillId="0" borderId="0" xfId="0" applyFont="1" applyBorder="1"/>
    <xf numFmtId="3" fontId="13" fillId="0" borderId="8" xfId="0" applyNumberFormat="1" applyFont="1" applyFill="1" applyBorder="1"/>
    <xf numFmtId="3" fontId="13" fillId="0" borderId="2" xfId="0" applyNumberFormat="1" applyFont="1" applyFill="1" applyBorder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Border="1"/>
    <xf numFmtId="0" fontId="13" fillId="0" borderId="0" xfId="0" applyFont="1" applyFill="1" applyBorder="1"/>
    <xf numFmtId="3" fontId="13" fillId="0" borderId="5" xfId="0" applyNumberFormat="1" applyFont="1" applyFill="1" applyBorder="1"/>
    <xf numFmtId="0" fontId="13" fillId="0" borderId="0" xfId="0" applyFont="1"/>
    <xf numFmtId="0" fontId="13" fillId="0" borderId="0" xfId="0" applyFont="1" applyFill="1"/>
    <xf numFmtId="0" fontId="13" fillId="2" borderId="0" xfId="0" applyFont="1" applyFill="1"/>
    <xf numFmtId="0" fontId="14" fillId="0" borderId="0" xfId="0" applyFont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13" fillId="0" borderId="0" xfId="0" applyNumberFormat="1" applyFont="1"/>
    <xf numFmtId="3" fontId="13" fillId="0" borderId="0" xfId="0" applyNumberFormat="1" applyFont="1" applyFill="1"/>
    <xf numFmtId="3" fontId="14" fillId="0" borderId="0" xfId="0" applyNumberFormat="1" applyFont="1" applyFill="1"/>
    <xf numFmtId="0" fontId="13" fillId="0" borderId="0" xfId="0" quotePrefix="1" applyFont="1" applyFill="1"/>
    <xf numFmtId="4" fontId="13" fillId="0" borderId="0" xfId="0" applyNumberFormat="1" applyFont="1" applyFill="1"/>
    <xf numFmtId="0" fontId="14" fillId="0" borderId="0" xfId="0" applyFont="1" applyFill="1" applyAlignment="1">
      <alignment horizontal="center"/>
    </xf>
    <xf numFmtId="3" fontId="13" fillId="0" borderId="0" xfId="0" applyNumberFormat="1" applyFont="1" applyFill="1" applyBorder="1"/>
    <xf numFmtId="3" fontId="12" fillId="0" borderId="0" xfId="0" applyNumberFormat="1" applyFont="1"/>
    <xf numFmtId="3" fontId="0" fillId="0" borderId="0" xfId="0" applyNumberFormat="1" applyFont="1"/>
    <xf numFmtId="0" fontId="15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3" fontId="11" fillId="3" borderId="5" xfId="0" applyNumberFormat="1" applyFont="1" applyFill="1" applyBorder="1"/>
    <xf numFmtId="3" fontId="13" fillId="0" borderId="0" xfId="0" applyNumberFormat="1" applyFont="1" applyBorder="1"/>
    <xf numFmtId="0" fontId="14" fillId="0" borderId="0" xfId="0" applyFont="1" applyFill="1"/>
    <xf numFmtId="0" fontId="19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3" fontId="19" fillId="0" borderId="0" xfId="0" applyNumberFormat="1" applyFont="1"/>
    <xf numFmtId="1" fontId="0" fillId="0" borderId="3" xfId="0" applyNumberFormat="1" applyBorder="1"/>
    <xf numFmtId="1" fontId="0" fillId="0" borderId="6" xfId="0" applyNumberFormat="1" applyBorder="1"/>
    <xf numFmtId="1" fontId="0" fillId="0" borderId="9" xfId="0" applyNumberFormat="1" applyBorder="1"/>
    <xf numFmtId="1" fontId="0" fillId="0" borderId="0" xfId="0" applyNumberFormat="1" applyBorder="1"/>
    <xf numFmtId="0" fontId="12" fillId="0" borderId="0" xfId="0" applyFont="1" applyAlignment="1">
      <alignment horizontal="center"/>
    </xf>
    <xf numFmtId="3" fontId="12" fillId="0" borderId="2" xfId="0" applyNumberFormat="1" applyFont="1" applyBorder="1"/>
    <xf numFmtId="3" fontId="12" fillId="0" borderId="5" xfId="0" applyNumberFormat="1" applyFont="1" applyBorder="1"/>
    <xf numFmtId="3" fontId="12" fillId="0" borderId="8" xfId="0" applyNumberFormat="1" applyFont="1" applyBorder="1"/>
    <xf numFmtId="3" fontId="12" fillId="0" borderId="0" xfId="0" applyNumberFormat="1" applyFont="1" applyBorder="1"/>
    <xf numFmtId="0" fontId="12" fillId="0" borderId="0" xfId="0" applyFont="1"/>
    <xf numFmtId="0" fontId="12" fillId="2" borderId="0" xfId="0" applyFont="1" applyFill="1"/>
    <xf numFmtId="0" fontId="20" fillId="0" borderId="0" xfId="0" applyFont="1" applyAlignment="1">
      <alignment horizontal="right" vertical="center"/>
    </xf>
    <xf numFmtId="3" fontId="20" fillId="0" borderId="0" xfId="0" applyNumberFormat="1" applyFont="1"/>
    <xf numFmtId="0" fontId="11" fillId="3" borderId="0" xfId="0" applyFont="1" applyFill="1" applyBorder="1"/>
    <xf numFmtId="49" fontId="11" fillId="0" borderId="0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0" xfId="0" applyFont="1" applyFill="1" applyBorder="1"/>
    <xf numFmtId="0" fontId="1" fillId="0" borderId="0" xfId="0" applyFont="1" applyFill="1" applyAlignment="1">
      <alignment horizontal="right" vertical="center"/>
    </xf>
    <xf numFmtId="3" fontId="11" fillId="3" borderId="2" xfId="0" applyNumberFormat="1" applyFont="1" applyFill="1" applyBorder="1"/>
    <xf numFmtId="0" fontId="11" fillId="0" borderId="11" xfId="0" applyFont="1" applyFill="1" applyBorder="1"/>
    <xf numFmtId="3" fontId="11" fillId="0" borderId="14" xfId="0" applyNumberFormat="1" applyFont="1" applyBorder="1"/>
    <xf numFmtId="3" fontId="11" fillId="0" borderId="17" xfId="0" applyNumberFormat="1" applyFont="1" applyBorder="1"/>
    <xf numFmtId="3" fontId="11" fillId="0" borderId="20" xfId="0" applyNumberFormat="1" applyFont="1" applyBorder="1"/>
    <xf numFmtId="0" fontId="11" fillId="0" borderId="20" xfId="0" applyFont="1" applyFill="1" applyBorder="1"/>
    <xf numFmtId="0" fontId="8" fillId="0" borderId="10" xfId="0" applyFont="1" applyFill="1" applyBorder="1" applyAlignment="1">
      <alignment horizontal="center"/>
    </xf>
    <xf numFmtId="3" fontId="14" fillId="0" borderId="0" xfId="0" applyNumberFormat="1" applyFo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2" xfId="0" applyFont="1" applyFill="1" applyBorder="1"/>
    <xf numFmtId="0" fontId="15" fillId="0" borderId="12" xfId="0" applyFont="1" applyBorder="1"/>
    <xf numFmtId="0" fontId="15" fillId="0" borderId="15" xfId="0" applyFont="1" applyFill="1" applyBorder="1"/>
    <xf numFmtId="0" fontId="15" fillId="0" borderId="15" xfId="0" applyFont="1" applyBorder="1"/>
    <xf numFmtId="0" fontId="15" fillId="0" borderId="18" xfId="0" applyFont="1" applyFill="1" applyBorder="1"/>
    <xf numFmtId="0" fontId="15" fillId="0" borderId="18" xfId="0" applyFont="1" applyBorder="1"/>
    <xf numFmtId="3" fontId="15" fillId="0" borderId="18" xfId="0" applyNumberFormat="1" applyFont="1" applyFill="1" applyBorder="1"/>
    <xf numFmtId="1" fontId="15" fillId="0" borderId="18" xfId="0" applyNumberFormat="1" applyFont="1" applyFill="1" applyBorder="1"/>
    <xf numFmtId="0" fontId="15" fillId="0" borderId="19" xfId="0" applyFont="1" applyFill="1" applyBorder="1"/>
    <xf numFmtId="0" fontId="15" fillId="0" borderId="21" xfId="0" applyFont="1" applyFill="1" applyBorder="1"/>
    <xf numFmtId="0" fontId="15" fillId="0" borderId="21" xfId="0" applyFont="1" applyBorder="1"/>
    <xf numFmtId="3" fontId="15" fillId="0" borderId="15" xfId="0" applyNumberFormat="1" applyFont="1" applyFill="1" applyBorder="1"/>
    <xf numFmtId="0" fontId="15" fillId="0" borderId="19" xfId="0" applyFont="1" applyBorder="1"/>
    <xf numFmtId="3" fontId="15" fillId="0" borderId="21" xfId="0" applyNumberFormat="1" applyFont="1" applyFill="1" applyBorder="1"/>
    <xf numFmtId="0" fontId="15" fillId="0" borderId="0" xfId="0" applyFont="1" applyFill="1" applyBorder="1"/>
    <xf numFmtId="0" fontId="15" fillId="0" borderId="0" xfId="0" applyFont="1" applyBorder="1"/>
    <xf numFmtId="3" fontId="15" fillId="0" borderId="0" xfId="0" applyNumberFormat="1" applyFont="1" applyFill="1"/>
    <xf numFmtId="3" fontId="15" fillId="0" borderId="0" xfId="0" applyNumberFormat="1" applyFont="1"/>
    <xf numFmtId="3" fontId="24" fillId="0" borderId="4" xfId="0" applyNumberFormat="1" applyFont="1" applyBorder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3" fontId="13" fillId="0" borderId="5" xfId="0" applyNumberFormat="1" applyFont="1" applyBorder="1"/>
    <xf numFmtId="3" fontId="10" fillId="0" borderId="5" xfId="0" applyNumberFormat="1" applyFont="1" applyBorder="1"/>
    <xf numFmtId="3" fontId="11" fillId="0" borderId="5" xfId="0" applyNumberFormat="1" applyFont="1" applyFill="1" applyBorder="1"/>
    <xf numFmtId="3" fontId="11" fillId="0" borderId="0" xfId="0" applyNumberFormat="1" applyFont="1" applyFill="1" applyBorder="1"/>
    <xf numFmtId="0" fontId="17" fillId="0" borderId="0" xfId="0" applyFont="1" applyFill="1" applyAlignment="1">
      <alignment horizontal="center"/>
    </xf>
    <xf numFmtId="0" fontId="17" fillId="0" borderId="0" xfId="0" applyFont="1" applyFill="1" applyBorder="1"/>
    <xf numFmtId="3" fontId="16" fillId="0" borderId="2" xfId="0" applyNumberFormat="1" applyFont="1" applyFill="1" applyBorder="1"/>
    <xf numFmtId="3" fontId="17" fillId="0" borderId="2" xfId="0" applyNumberFormat="1" applyFont="1" applyFill="1" applyBorder="1"/>
    <xf numFmtId="3" fontId="16" fillId="0" borderId="5" xfId="0" applyNumberFormat="1" applyFont="1" applyFill="1" applyBorder="1"/>
    <xf numFmtId="3" fontId="17" fillId="0" borderId="5" xfId="0" applyNumberFormat="1" applyFont="1" applyFill="1" applyBorder="1"/>
    <xf numFmtId="3" fontId="16" fillId="0" borderId="8" xfId="0" applyNumberFormat="1" applyFont="1" applyFill="1" applyBorder="1"/>
    <xf numFmtId="3" fontId="17" fillId="0" borderId="8" xfId="0" applyNumberFormat="1" applyFont="1" applyFill="1" applyBorder="1"/>
    <xf numFmtId="3" fontId="16" fillId="0" borderId="0" xfId="0" applyNumberFormat="1" applyFont="1" applyFill="1" applyBorder="1"/>
    <xf numFmtId="3" fontId="17" fillId="0" borderId="0" xfId="0" applyNumberFormat="1" applyFont="1" applyFill="1" applyBorder="1"/>
    <xf numFmtId="0" fontId="17" fillId="0" borderId="0" xfId="0" applyFont="1" applyFill="1"/>
    <xf numFmtId="0" fontId="17" fillId="2" borderId="0" xfId="0" applyFont="1" applyFill="1"/>
    <xf numFmtId="0" fontId="23" fillId="0" borderId="0" xfId="0" applyFont="1" applyFill="1" applyAlignment="1">
      <alignment horizontal="right" vertical="center"/>
    </xf>
    <xf numFmtId="3" fontId="17" fillId="0" borderId="0" xfId="0" applyNumberFormat="1" applyFont="1" applyFill="1"/>
    <xf numFmtId="3" fontId="23" fillId="0" borderId="0" xfId="0" applyNumberFormat="1" applyFont="1" applyFill="1"/>
    <xf numFmtId="3" fontId="15" fillId="0" borderId="5" xfId="0" applyNumberFormat="1" applyFont="1" applyBorder="1"/>
    <xf numFmtId="0" fontId="15" fillId="3" borderId="0" xfId="0" applyFont="1" applyFill="1" applyAlignment="1">
      <alignment horizontal="center"/>
    </xf>
    <xf numFmtId="0" fontId="15" fillId="3" borderId="0" xfId="0" applyFont="1" applyFill="1" applyBorder="1"/>
    <xf numFmtId="3" fontId="15" fillId="3" borderId="2" xfId="0" applyNumberFormat="1" applyFont="1" applyFill="1" applyBorder="1"/>
    <xf numFmtId="3" fontId="15" fillId="3" borderId="5" xfId="0" applyNumberFormat="1" applyFont="1" applyFill="1" applyBorder="1"/>
    <xf numFmtId="3" fontId="27" fillId="3" borderId="5" xfId="0" applyNumberFormat="1" applyFont="1" applyFill="1" applyBorder="1"/>
    <xf numFmtId="3" fontId="15" fillId="3" borderId="8" xfId="0" applyNumberFormat="1" applyFont="1" applyFill="1" applyBorder="1"/>
    <xf numFmtId="3" fontId="15" fillId="3" borderId="0" xfId="0" applyNumberFormat="1" applyFont="1" applyFill="1" applyBorder="1"/>
    <xf numFmtId="0" fontId="15" fillId="3" borderId="0" xfId="0" applyFont="1" applyFill="1"/>
    <xf numFmtId="0" fontId="28" fillId="3" borderId="0" xfId="0" applyFont="1" applyFill="1" applyAlignment="1">
      <alignment horizontal="right" vertical="center"/>
    </xf>
    <xf numFmtId="3" fontId="15" fillId="3" borderId="0" xfId="0" applyNumberFormat="1" applyFont="1" applyFill="1"/>
    <xf numFmtId="3" fontId="28" fillId="3" borderId="0" xfId="0" applyNumberFormat="1" applyFont="1" applyFill="1"/>
    <xf numFmtId="0" fontId="29" fillId="0" borderId="0" xfId="0" applyFont="1" applyFill="1"/>
    <xf numFmtId="3" fontId="30" fillId="3" borderId="5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3" fontId="8" fillId="0" borderId="5" xfId="0" applyNumberFormat="1" applyFont="1" applyBorder="1"/>
    <xf numFmtId="0" fontId="15" fillId="0" borderId="0" xfId="0" applyFont="1" applyFill="1" applyAlignment="1">
      <alignment horizontal="center"/>
    </xf>
    <xf numFmtId="3" fontId="15" fillId="0" borderId="2" xfId="0" applyNumberFormat="1" applyFont="1" applyFill="1" applyBorder="1"/>
    <xf numFmtId="3" fontId="15" fillId="0" borderId="5" xfId="0" applyNumberFormat="1" applyFont="1" applyFill="1" applyBorder="1"/>
    <xf numFmtId="3" fontId="27" fillId="0" borderId="5" xfId="0" applyNumberFormat="1" applyFont="1" applyFill="1" applyBorder="1"/>
    <xf numFmtId="3" fontId="30" fillId="0" borderId="5" xfId="0" applyNumberFormat="1" applyFont="1" applyFill="1" applyBorder="1"/>
    <xf numFmtId="3" fontId="15" fillId="0" borderId="8" xfId="0" applyNumberFormat="1" applyFont="1" applyFill="1" applyBorder="1"/>
    <xf numFmtId="3" fontId="15" fillId="0" borderId="0" xfId="0" applyNumberFormat="1" applyFont="1" applyFill="1" applyBorder="1"/>
    <xf numFmtId="0" fontId="15" fillId="0" borderId="0" xfId="0" applyFont="1" applyFill="1"/>
    <xf numFmtId="0" fontId="28" fillId="0" borderId="0" xfId="0" applyFont="1" applyFill="1" applyAlignment="1">
      <alignment horizontal="right" vertical="center"/>
    </xf>
    <xf numFmtId="3" fontId="28" fillId="0" borderId="0" xfId="0" applyNumberFormat="1" applyFont="1" applyFill="1"/>
    <xf numFmtId="3" fontId="13" fillId="0" borderId="2" xfId="0" applyNumberFormat="1" applyFont="1" applyBorder="1"/>
    <xf numFmtId="3" fontId="13" fillId="0" borderId="8" xfId="0" applyNumberFormat="1" applyFont="1" applyBorder="1"/>
    <xf numFmtId="16" fontId="0" fillId="0" borderId="0" xfId="0" applyNumberFormat="1"/>
    <xf numFmtId="3" fontId="12" fillId="3" borderId="5" xfId="0" applyNumberFormat="1" applyFont="1" applyFill="1" applyBorder="1"/>
    <xf numFmtId="1" fontId="0" fillId="3" borderId="6" xfId="0" applyNumberFormat="1" applyFill="1" applyBorder="1"/>
    <xf numFmtId="1" fontId="0" fillId="3" borderId="9" xfId="0" applyNumberFormat="1" applyFill="1" applyBorder="1"/>
    <xf numFmtId="1" fontId="0" fillId="3" borderId="0" xfId="0" applyNumberFormat="1" applyFill="1" applyBorder="1"/>
    <xf numFmtId="1" fontId="0" fillId="3" borderId="3" xfId="0" applyNumberFormat="1" applyFill="1" applyBorder="1"/>
    <xf numFmtId="1" fontId="11" fillId="3" borderId="6" xfId="0" applyNumberFormat="1" applyFont="1" applyFill="1" applyBorder="1"/>
    <xf numFmtId="0" fontId="22" fillId="0" borderId="0" xfId="0" applyFont="1" applyAlignment="1">
      <alignment horizontal="right"/>
    </xf>
    <xf numFmtId="16" fontId="22" fillId="0" borderId="0" xfId="0" applyNumberFormat="1" applyFont="1" applyAlignment="1">
      <alignment horizontal="right"/>
    </xf>
    <xf numFmtId="0" fontId="22" fillId="0" borderId="0" xfId="0" applyFont="1"/>
    <xf numFmtId="0" fontId="21" fillId="0" borderId="0" xfId="0" applyFont="1"/>
    <xf numFmtId="3" fontId="15" fillId="0" borderId="24" xfId="0" applyNumberFormat="1" applyFont="1" applyFill="1" applyBorder="1"/>
    <xf numFmtId="0" fontId="32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1" fontId="11" fillId="0" borderId="5" xfId="0" applyNumberFormat="1" applyFont="1" applyBorder="1"/>
    <xf numFmtId="3" fontId="11" fillId="0" borderId="11" xfId="0" applyNumberFormat="1" applyFont="1" applyFill="1" applyBorder="1"/>
    <xf numFmtId="3" fontId="15" fillId="0" borderId="12" xfId="0" applyNumberFormat="1" applyFont="1" applyFill="1" applyBorder="1"/>
    <xf numFmtId="3" fontId="15" fillId="0" borderId="12" xfId="0" applyNumberFormat="1" applyFont="1" applyBorder="1"/>
    <xf numFmtId="3" fontId="12" fillId="0" borderId="13" xfId="0" applyNumberFormat="1" applyFont="1" applyBorder="1"/>
    <xf numFmtId="3" fontId="15" fillId="0" borderId="15" xfId="0" applyNumberFormat="1" applyFont="1" applyBorder="1"/>
    <xf numFmtId="3" fontId="15" fillId="0" borderId="18" xfId="0" applyNumberFormat="1" applyFont="1" applyBorder="1"/>
    <xf numFmtId="3" fontId="12" fillId="0" borderId="19" xfId="0" applyNumberFormat="1" applyFont="1" applyBorder="1"/>
    <xf numFmtId="3" fontId="15" fillId="0" borderId="19" xfId="0" applyNumberFormat="1" applyFont="1" applyFill="1" applyBorder="1"/>
    <xf numFmtId="3" fontId="11" fillId="0" borderId="27" xfId="0" applyNumberFormat="1" applyFont="1" applyFill="1" applyBorder="1"/>
    <xf numFmtId="3" fontId="11" fillId="0" borderId="25" xfId="0" applyNumberFormat="1" applyFont="1" applyFill="1" applyBorder="1"/>
    <xf numFmtId="3" fontId="15" fillId="0" borderId="25" xfId="0" applyNumberFormat="1" applyFont="1" applyFill="1" applyBorder="1"/>
    <xf numFmtId="3" fontId="15" fillId="0" borderId="25" xfId="0" applyNumberFormat="1" applyFont="1" applyBorder="1"/>
    <xf numFmtId="3" fontId="12" fillId="0" borderId="25" xfId="0" applyNumberFormat="1" applyFont="1" applyBorder="1"/>
    <xf numFmtId="3" fontId="15" fillId="0" borderId="21" xfId="0" applyNumberFormat="1" applyFont="1" applyBorder="1"/>
    <xf numFmtId="3" fontId="12" fillId="0" borderId="22" xfId="0" applyNumberFormat="1" applyFont="1" applyBorder="1"/>
    <xf numFmtId="3" fontId="13" fillId="0" borderId="27" xfId="0" applyNumberFormat="1" applyFont="1" applyFill="1" applyBorder="1"/>
    <xf numFmtId="3" fontId="11" fillId="0" borderId="26" xfId="0" applyNumberFormat="1" applyFont="1" applyFill="1" applyBorder="1"/>
    <xf numFmtId="3" fontId="15" fillId="0" borderId="26" xfId="0" applyNumberFormat="1" applyFont="1" applyFill="1" applyBorder="1"/>
    <xf numFmtId="3" fontId="15" fillId="0" borderId="26" xfId="0" applyNumberFormat="1" applyFont="1" applyBorder="1"/>
    <xf numFmtId="3" fontId="12" fillId="0" borderId="26" xfId="0" applyNumberFormat="1" applyFont="1" applyBorder="1"/>
    <xf numFmtId="3" fontId="12" fillId="0" borderId="16" xfId="0" applyNumberFormat="1" applyFont="1" applyBorder="1"/>
    <xf numFmtId="3" fontId="0" fillId="0" borderId="5" xfId="0" applyNumberFormat="1" applyFont="1" applyBorder="1"/>
    <xf numFmtId="3" fontId="0" fillId="0" borderId="18" xfId="0" applyNumberFormat="1" applyFont="1" applyFill="1" applyBorder="1"/>
    <xf numFmtId="3" fontId="34" fillId="0" borderId="5" xfId="0" applyNumberFormat="1" applyFont="1" applyBorder="1"/>
    <xf numFmtId="3" fontId="34" fillId="0" borderId="18" xfId="0" applyNumberFormat="1" applyFont="1" applyFill="1" applyBorder="1"/>
    <xf numFmtId="3" fontId="34" fillId="0" borderId="25" xfId="0" applyNumberFormat="1" applyFont="1" applyFill="1" applyBorder="1"/>
    <xf numFmtId="3" fontId="34" fillId="0" borderId="19" xfId="0" applyNumberFormat="1" applyFont="1" applyBorder="1"/>
    <xf numFmtId="3" fontId="34" fillId="0" borderId="21" xfId="0" applyNumberFormat="1" applyFont="1" applyFill="1" applyBorder="1"/>
    <xf numFmtId="3" fontId="34" fillId="0" borderId="15" xfId="0" applyNumberFormat="1" applyFont="1" applyFill="1" applyBorder="1"/>
    <xf numFmtId="3" fontId="34" fillId="0" borderId="26" xfId="0" applyNumberFormat="1" applyFont="1" applyFill="1" applyBorder="1"/>
    <xf numFmtId="3" fontId="35" fillId="0" borderId="16" xfId="0" applyNumberFormat="1" applyFont="1" applyBorder="1"/>
    <xf numFmtId="3" fontId="35" fillId="0" borderId="18" xfId="0" applyNumberFormat="1" applyFont="1" applyBorder="1"/>
    <xf numFmtId="0" fontId="36" fillId="0" borderId="0" xfId="0" applyFont="1" applyBorder="1"/>
    <xf numFmtId="3" fontId="35" fillId="0" borderId="5" xfId="0" applyNumberFormat="1" applyFont="1" applyBorder="1"/>
    <xf numFmtId="3" fontId="35" fillId="0" borderId="28" xfId="0" applyNumberFormat="1" applyFont="1" applyBorder="1"/>
    <xf numFmtId="3" fontId="13" fillId="0" borderId="6" xfId="0" applyNumberFormat="1" applyFont="1" applyFill="1" applyBorder="1"/>
    <xf numFmtId="3" fontId="10" fillId="0" borderId="6" xfId="0" applyNumberFormat="1" applyFont="1" applyFill="1" applyBorder="1"/>
    <xf numFmtId="3" fontId="13" fillId="0" borderId="9" xfId="0" applyNumberFormat="1" applyFont="1" applyFill="1" applyBorder="1"/>
    <xf numFmtId="3" fontId="13" fillId="0" borderId="3" xfId="0" applyNumberFormat="1" applyFont="1" applyFill="1" applyBorder="1"/>
    <xf numFmtId="3" fontId="13" fillId="0" borderId="23" xfId="0" applyNumberFormat="1" applyFont="1" applyFill="1" applyBorder="1"/>
    <xf numFmtId="3" fontId="10" fillId="0" borderId="3" xfId="0" applyNumberFormat="1" applyFont="1" applyFill="1" applyBorder="1"/>
    <xf numFmtId="3" fontId="10" fillId="0" borderId="9" xfId="0" applyNumberFormat="1" applyFont="1" applyFill="1" applyBorder="1"/>
    <xf numFmtId="1" fontId="10" fillId="3" borderId="6" xfId="0" applyNumberFormat="1" applyFont="1" applyFill="1" applyBorder="1"/>
    <xf numFmtId="3" fontId="0" fillId="0" borderId="2" xfId="0" applyNumberFormat="1" applyFont="1" applyBorder="1"/>
    <xf numFmtId="1" fontId="10" fillId="0" borderId="6" xfId="0" applyNumberFormat="1" applyFont="1" applyFill="1" applyBorder="1"/>
    <xf numFmtId="0" fontId="28" fillId="0" borderId="0" xfId="0" applyFont="1" applyFill="1" applyAlignment="1">
      <alignment horizontal="center"/>
    </xf>
    <xf numFmtId="0" fontId="28" fillId="0" borderId="0" xfId="0" applyFont="1" applyFill="1"/>
    <xf numFmtId="0" fontId="28" fillId="3" borderId="0" xfId="0" applyFont="1" applyFill="1" applyAlignment="1">
      <alignment horizontal="center"/>
    </xf>
    <xf numFmtId="1" fontId="11" fillId="0" borderId="3" xfId="0" applyNumberFormat="1" applyFont="1" applyBorder="1"/>
    <xf numFmtId="1" fontId="11" fillId="0" borderId="6" xfId="0" applyNumberFormat="1" applyFont="1" applyBorder="1"/>
    <xf numFmtId="3" fontId="27" fillId="0" borderId="8" xfId="0" applyNumberFormat="1" applyFont="1" applyFill="1" applyBorder="1"/>
    <xf numFmtId="3" fontId="27" fillId="0" borderId="0" xfId="0" applyNumberFormat="1" applyFont="1" applyFill="1" applyBorder="1"/>
    <xf numFmtId="3" fontId="31" fillId="0" borderId="2" xfId="0" applyNumberFormat="1" applyFont="1" applyFill="1" applyBorder="1"/>
    <xf numFmtId="3" fontId="27" fillId="0" borderId="2" xfId="0" applyNumberFormat="1" applyFont="1" applyFill="1" applyBorder="1"/>
    <xf numFmtId="1" fontId="11" fillId="3" borderId="3" xfId="0" applyNumberFormat="1" applyFont="1" applyFill="1" applyBorder="1"/>
    <xf numFmtId="0" fontId="1" fillId="3" borderId="0" xfId="0" applyFont="1" applyFill="1" applyAlignment="1">
      <alignment horizontal="center"/>
    </xf>
    <xf numFmtId="1" fontId="0" fillId="3" borderId="0" xfId="0" applyNumberFormat="1" applyFill="1"/>
    <xf numFmtId="1" fontId="18" fillId="3" borderId="6" xfId="0" applyNumberFormat="1" applyFont="1" applyFill="1" applyBorder="1"/>
    <xf numFmtId="1" fontId="18" fillId="3" borderId="9" xfId="0" applyNumberFormat="1" applyFont="1" applyFill="1" applyBorder="1"/>
    <xf numFmtId="1" fontId="11" fillId="0" borderId="9" xfId="0" applyNumberFormat="1" applyFont="1" applyBorder="1"/>
    <xf numFmtId="1" fontId="0" fillId="0" borderId="0" xfId="0" applyNumberFormat="1" applyFill="1" applyBorder="1"/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horizontal="right"/>
    </xf>
    <xf numFmtId="3" fontId="1" fillId="3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right" vertical="center"/>
    </xf>
    <xf numFmtId="1" fontId="0" fillId="0" borderId="5" xfId="0" applyNumberFormat="1" applyFill="1" applyBorder="1"/>
    <xf numFmtId="1" fontId="0" fillId="0" borderId="5" xfId="0" applyNumberFormat="1" applyBorder="1"/>
    <xf numFmtId="1" fontId="11" fillId="0" borderId="5" xfId="0" applyNumberFormat="1" applyFont="1" applyFill="1" applyBorder="1"/>
    <xf numFmtId="1" fontId="13" fillId="0" borderId="5" xfId="0" applyNumberFormat="1" applyFont="1" applyFill="1" applyBorder="1"/>
    <xf numFmtId="1" fontId="13" fillId="0" borderId="5" xfId="0" applyNumberFormat="1" applyFont="1" applyBorder="1"/>
    <xf numFmtId="1" fontId="17" fillId="0" borderId="5" xfId="0" applyNumberFormat="1" applyFont="1" applyBorder="1"/>
    <xf numFmtId="0" fontId="15" fillId="4" borderId="0" xfId="0" applyFont="1" applyFill="1" applyAlignment="1">
      <alignment horizontal="center"/>
    </xf>
    <xf numFmtId="0" fontId="11" fillId="3" borderId="0" xfId="0" applyFont="1" applyFill="1"/>
    <xf numFmtId="3" fontId="0" fillId="0" borderId="5" xfId="0" applyNumberFormat="1" applyFont="1" applyFill="1" applyBorder="1"/>
    <xf numFmtId="3" fontId="0" fillId="0" borderId="5" xfId="0" applyNumberFormat="1" applyFill="1" applyBorder="1"/>
    <xf numFmtId="1" fontId="15" fillId="0" borderId="5" xfId="0" applyNumberFormat="1" applyFont="1" applyBorder="1"/>
    <xf numFmtId="3" fontId="37" fillId="0" borderId="0" xfId="0" applyNumberFormat="1" applyFont="1" applyFill="1" applyBorder="1"/>
    <xf numFmtId="1" fontId="0" fillId="0" borderId="24" xfId="0" applyNumberFormat="1" applyBorder="1"/>
    <xf numFmtId="3" fontId="37" fillId="3" borderId="0" xfId="0" applyNumberFormat="1" applyFont="1" applyFill="1" applyBorder="1"/>
    <xf numFmtId="1" fontId="12" fillId="0" borderId="5" xfId="0" applyNumberFormat="1" applyFont="1" applyBorder="1"/>
    <xf numFmtId="16" fontId="11" fillId="0" borderId="0" xfId="0" applyNumberFormat="1" applyFont="1"/>
    <xf numFmtId="0" fontId="1" fillId="0" borderId="26" xfId="0" applyFont="1" applyFill="1" applyBorder="1" applyAlignment="1">
      <alignment horizontal="right"/>
    </xf>
    <xf numFmtId="3" fontId="28" fillId="0" borderId="26" xfId="0" applyNumberFormat="1" applyFont="1" applyFill="1" applyBorder="1"/>
    <xf numFmtId="1" fontId="13" fillId="0" borderId="0" xfId="0" applyNumberFormat="1" applyFont="1" applyBorder="1" applyAlignment="1">
      <alignment horizontal="right"/>
    </xf>
    <xf numFmtId="3" fontId="14" fillId="0" borderId="0" xfId="0" applyNumberFormat="1" applyFont="1" applyFill="1" applyAlignment="1">
      <alignment horizontal="right" vertical="center"/>
    </xf>
    <xf numFmtId="0" fontId="1" fillId="0" borderId="29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0" fillId="0" borderId="30" xfId="0" applyNumberFormat="1" applyFill="1" applyBorder="1"/>
    <xf numFmtId="3" fontId="0" fillId="3" borderId="30" xfId="0" applyNumberFormat="1" applyFill="1" applyBorder="1"/>
    <xf numFmtId="3" fontId="0" fillId="0" borderId="30" xfId="0" applyNumberFormat="1" applyBorder="1"/>
    <xf numFmtId="3" fontId="37" fillId="0" borderId="26" xfId="0" applyNumberFormat="1" applyFont="1" applyFill="1" applyBorder="1"/>
    <xf numFmtId="3" fontId="37" fillId="3" borderId="26" xfId="0" applyNumberFormat="1" applyFont="1" applyFill="1" applyBorder="1"/>
    <xf numFmtId="1" fontId="15" fillId="0" borderId="5" xfId="0" applyNumberFormat="1" applyFont="1" applyFill="1" applyBorder="1"/>
    <xf numFmtId="1" fontId="12" fillId="0" borderId="5" xfId="0" applyNumberFormat="1" applyFont="1" applyFill="1" applyBorder="1"/>
    <xf numFmtId="0" fontId="38" fillId="0" borderId="0" xfId="0" applyFont="1"/>
    <xf numFmtId="0" fontId="28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3" fontId="0" fillId="0" borderId="26" xfId="0" applyNumberFormat="1" applyFont="1" applyFill="1" applyBorder="1" applyAlignment="1">
      <alignment horizontal="center"/>
    </xf>
    <xf numFmtId="3" fontId="39" fillId="0" borderId="26" xfId="0" applyNumberFormat="1" applyFont="1" applyFill="1" applyBorder="1"/>
    <xf numFmtId="3" fontId="0" fillId="0" borderId="0" xfId="0" applyNumberFormat="1" applyFont="1" applyFill="1" applyBorder="1"/>
    <xf numFmtId="0" fontId="40" fillId="0" borderId="0" xfId="0" applyFont="1"/>
    <xf numFmtId="3" fontId="40" fillId="0" borderId="0" xfId="0" applyNumberFormat="1" applyFont="1"/>
    <xf numFmtId="6" fontId="40" fillId="0" borderId="0" xfId="0" applyNumberFormat="1" applyFont="1"/>
    <xf numFmtId="8" fontId="0" fillId="0" borderId="0" xfId="0" applyNumberFormat="1"/>
    <xf numFmtId="8" fontId="40" fillId="0" borderId="0" xfId="0" applyNumberFormat="1" applyFont="1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3" fontId="39" fillId="3" borderId="26" xfId="0" applyNumberFormat="1" applyFont="1" applyFill="1" applyBorder="1"/>
    <xf numFmtId="1" fontId="18" fillId="0" borderId="5" xfId="0" applyNumberFormat="1" applyFont="1" applyFill="1" applyBorder="1"/>
    <xf numFmtId="3" fontId="18" fillId="0" borderId="5" xfId="0" applyNumberFormat="1" applyFont="1" applyFill="1" applyBorder="1"/>
    <xf numFmtId="1" fontId="33" fillId="0" borderId="23" xfId="0" applyNumberFormat="1" applyFont="1" applyBorder="1"/>
    <xf numFmtId="1" fontId="18" fillId="0" borderId="23" xfId="0" applyNumberFormat="1" applyFont="1" applyFill="1" applyBorder="1"/>
    <xf numFmtId="3" fontId="0" fillId="3" borderId="5" xfId="0" applyNumberFormat="1" applyFont="1" applyFill="1" applyBorder="1"/>
    <xf numFmtId="1" fontId="12" fillId="3" borderId="5" xfId="0" applyNumberFormat="1" applyFont="1" applyFill="1" applyBorder="1"/>
    <xf numFmtId="1" fontId="0" fillId="3" borderId="5" xfId="0" applyNumberFormat="1" applyFill="1" applyBorder="1"/>
    <xf numFmtId="1" fontId="11" fillId="3" borderId="5" xfId="0" applyNumberFormat="1" applyFont="1" applyFill="1" applyBorder="1"/>
    <xf numFmtId="1" fontId="13" fillId="3" borderId="5" xfId="0" applyNumberFormat="1" applyFont="1" applyFill="1" applyBorder="1"/>
    <xf numFmtId="3" fontId="13" fillId="3" borderId="5" xfId="0" applyNumberFormat="1" applyFont="1" applyFill="1" applyBorder="1"/>
    <xf numFmtId="3" fontId="0" fillId="3" borderId="5" xfId="0" applyNumberFormat="1" applyFill="1" applyBorder="1"/>
    <xf numFmtId="0" fontId="0" fillId="0" borderId="0" xfId="0" applyFont="1"/>
    <xf numFmtId="1" fontId="33" fillId="0" borderId="23" xfId="0" applyNumberFormat="1" applyFont="1" applyFill="1" applyBorder="1"/>
    <xf numFmtId="1" fontId="15" fillId="3" borderId="5" xfId="0" applyNumberFormat="1" applyFont="1" applyFill="1" applyBorder="1"/>
    <xf numFmtId="1" fontId="33" fillId="3" borderId="23" xfId="0" applyNumberFormat="1" applyFont="1" applyFill="1" applyBorder="1"/>
    <xf numFmtId="8" fontId="38" fillId="0" borderId="0" xfId="0" applyNumberFormat="1" applyFont="1"/>
    <xf numFmtId="14" fontId="38" fillId="0" borderId="0" xfId="0" applyNumberFormat="1" applyFont="1"/>
    <xf numFmtId="0" fontId="38" fillId="0" borderId="0" xfId="0" applyFont="1"/>
    <xf numFmtId="1" fontId="41" fillId="0" borderId="5" xfId="0" applyNumberFormat="1" applyFont="1" applyBorder="1"/>
    <xf numFmtId="1" fontId="18" fillId="0" borderId="5" xfId="0" applyNumberFormat="1" applyFont="1" applyBorder="1"/>
    <xf numFmtId="1" fontId="34" fillId="0" borderId="5" xfId="0" applyNumberFormat="1" applyFont="1" applyBorder="1"/>
    <xf numFmtId="1" fontId="42" fillId="0" borderId="5" xfId="0" applyNumberFormat="1" applyFont="1" applyBorder="1"/>
    <xf numFmtId="1" fontId="34" fillId="0" borderId="0" xfId="0" applyNumberFormat="1" applyFont="1" applyBorder="1"/>
    <xf numFmtId="1" fontId="15" fillId="0" borderId="0" xfId="0" applyNumberFormat="1" applyFont="1" applyFill="1" applyBorder="1"/>
    <xf numFmtId="1" fontId="15" fillId="0" borderId="0" xfId="0" applyNumberFormat="1" applyFont="1" applyBorder="1"/>
    <xf numFmtId="3" fontId="1" fillId="0" borderId="5" xfId="0" applyNumberFormat="1" applyFont="1" applyBorder="1"/>
    <xf numFmtId="3" fontId="1" fillId="3" borderId="5" xfId="0" applyNumberFormat="1" applyFont="1" applyFill="1" applyBorder="1"/>
    <xf numFmtId="1" fontId="15" fillId="3" borderId="0" xfId="0" applyNumberFormat="1" applyFont="1" applyFill="1" applyBorder="1"/>
    <xf numFmtId="1" fontId="34" fillId="0" borderId="5" xfId="0" applyNumberFormat="1" applyFont="1" applyFill="1" applyBorder="1"/>
    <xf numFmtId="1" fontId="41" fillId="0" borderId="5" xfId="0" applyNumberFormat="1" applyFont="1" applyFill="1" applyBorder="1"/>
    <xf numFmtId="1" fontId="42" fillId="0" borderId="5" xfId="0" applyNumberFormat="1" applyFont="1" applyFill="1" applyBorder="1"/>
    <xf numFmtId="1" fontId="34" fillId="0" borderId="0" xfId="0" applyNumberFormat="1" applyFont="1" applyFill="1" applyBorder="1"/>
    <xf numFmtId="1" fontId="18" fillId="0" borderId="0" xfId="0" applyNumberFormat="1" applyFont="1" applyFill="1" applyBorder="1"/>
    <xf numFmtId="0" fontId="0" fillId="0" borderId="0" xfId="0" applyFont="1" applyFill="1" applyAlignment="1">
      <alignment horizontal="center"/>
    </xf>
  </cellXfs>
  <cellStyles count="6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127"/>
  <sheetViews>
    <sheetView workbookViewId="0">
      <selection activeCell="N4" sqref="N4"/>
    </sheetView>
  </sheetViews>
  <sheetFormatPr baseColWidth="10" defaultRowHeight="15" x14ac:dyDescent="0"/>
  <cols>
    <col min="1" max="1" width="32.5" style="1" customWidth="1"/>
    <col min="2" max="2" width="17.6640625" style="60" hidden="1" customWidth="1"/>
    <col min="3" max="3" width="15.5" style="61" hidden="1" customWidth="1"/>
    <col min="4" max="4" width="14.83203125" style="61" hidden="1" customWidth="1"/>
    <col min="5" max="5" width="16.6640625" style="14" hidden="1" customWidth="1"/>
    <col min="6" max="6" width="16.6640625" style="48" hidden="1" customWidth="1"/>
    <col min="7" max="7" width="14.83203125" style="61" hidden="1" customWidth="1"/>
    <col min="8" max="8" width="15.83203125" style="60" hidden="1" customWidth="1"/>
    <col min="9" max="9" width="14.6640625" style="61" customWidth="1"/>
    <col min="10" max="10" width="16.6640625" style="176" customWidth="1"/>
    <col min="11" max="11" width="14.83203125" style="51" customWidth="1"/>
    <col min="12" max="12" width="14.83203125" style="176" customWidth="1"/>
    <col min="13" max="13" width="14.6640625" style="12" customWidth="1"/>
    <col min="14" max="14" width="16.6640625" style="176" customWidth="1"/>
    <col min="15" max="15" width="14.83203125" style="51" customWidth="1"/>
    <col min="16" max="16" width="10.83203125" customWidth="1"/>
    <col min="17" max="17" width="22.6640625" customWidth="1"/>
  </cols>
  <sheetData>
    <row r="1" spans="1:17">
      <c r="B1" s="55" t="s">
        <v>105</v>
      </c>
      <c r="C1" s="56" t="s">
        <v>105</v>
      </c>
      <c r="D1" s="70" t="s">
        <v>6</v>
      </c>
      <c r="E1" s="137" t="s">
        <v>44</v>
      </c>
      <c r="F1" s="137" t="s">
        <v>8</v>
      </c>
      <c r="G1" s="56" t="s">
        <v>9</v>
      </c>
      <c r="H1" s="55" t="s">
        <v>143</v>
      </c>
      <c r="I1" s="56" t="s">
        <v>181</v>
      </c>
      <c r="J1" s="169" t="s">
        <v>8</v>
      </c>
      <c r="K1" s="169" t="s">
        <v>9</v>
      </c>
      <c r="L1" s="169" t="s">
        <v>6</v>
      </c>
      <c r="M1" s="9" t="s">
        <v>7</v>
      </c>
      <c r="N1" s="169" t="s">
        <v>8</v>
      </c>
      <c r="O1" s="169" t="s">
        <v>9</v>
      </c>
    </row>
    <row r="2" spans="1:17">
      <c r="B2" s="55" t="s">
        <v>0</v>
      </c>
      <c r="C2" s="56" t="s">
        <v>1</v>
      </c>
      <c r="D2" s="56" t="s">
        <v>2</v>
      </c>
      <c r="E2" s="137" t="s">
        <v>3</v>
      </c>
      <c r="F2" s="137" t="s">
        <v>4</v>
      </c>
      <c r="G2" s="56" t="s">
        <v>10</v>
      </c>
      <c r="H2" s="55" t="s">
        <v>24</v>
      </c>
      <c r="I2" s="56" t="s">
        <v>53</v>
      </c>
      <c r="J2" s="169" t="s">
        <v>134</v>
      </c>
      <c r="K2" s="169" t="s">
        <v>135</v>
      </c>
      <c r="L2" s="169" t="s">
        <v>136</v>
      </c>
      <c r="M2" s="9" t="s">
        <v>137</v>
      </c>
      <c r="N2" s="169" t="s">
        <v>182</v>
      </c>
      <c r="O2" s="169" t="s">
        <v>183</v>
      </c>
    </row>
    <row r="3" spans="1:17">
      <c r="A3" s="2" t="s">
        <v>15</v>
      </c>
      <c r="B3" s="57"/>
      <c r="C3" s="58"/>
      <c r="D3" s="58"/>
      <c r="E3" s="138"/>
      <c r="F3" s="138"/>
      <c r="G3" s="58"/>
      <c r="H3" s="57"/>
      <c r="I3" s="58"/>
      <c r="J3" s="126"/>
      <c r="K3" s="126"/>
      <c r="L3" s="126"/>
      <c r="M3" s="16"/>
      <c r="N3" s="126"/>
      <c r="O3" s="126"/>
    </row>
    <row r="4" spans="1:17">
      <c r="A4" s="38" t="s">
        <v>19</v>
      </c>
      <c r="B4" s="22"/>
      <c r="C4" s="23"/>
      <c r="D4" s="33"/>
      <c r="E4" s="139">
        <v>205</v>
      </c>
      <c r="F4" s="140"/>
      <c r="G4" s="54"/>
      <c r="H4" s="179"/>
      <c r="I4" s="54"/>
      <c r="J4" s="33">
        <f>204.89</f>
        <v>204.89</v>
      </c>
      <c r="K4" s="170"/>
      <c r="L4" s="170"/>
      <c r="M4" s="100">
        <v>204.78</v>
      </c>
      <c r="N4" s="239">
        <v>205</v>
      </c>
      <c r="O4" s="239"/>
      <c r="P4" s="181">
        <v>43056</v>
      </c>
    </row>
    <row r="5" spans="1:17">
      <c r="A5" s="38" t="s">
        <v>18</v>
      </c>
      <c r="B5" s="24"/>
      <c r="C5" s="25"/>
      <c r="D5" s="27"/>
      <c r="E5" s="141">
        <v>164</v>
      </c>
      <c r="F5" s="142"/>
      <c r="G5" s="59"/>
      <c r="H5" s="133"/>
      <c r="I5" s="59"/>
      <c r="J5" s="27">
        <f>135.59</f>
        <v>135.59</v>
      </c>
      <c r="K5" s="171"/>
      <c r="L5" s="171"/>
      <c r="M5" s="76">
        <v>150.76</v>
      </c>
      <c r="N5" s="217">
        <v>250</v>
      </c>
      <c r="O5" s="217"/>
      <c r="P5" s="181">
        <v>43056</v>
      </c>
    </row>
    <row r="6" spans="1:17">
      <c r="A6" s="38" t="s">
        <v>17</v>
      </c>
      <c r="B6" s="26"/>
      <c r="C6" s="27">
        <v>321.14</v>
      </c>
      <c r="D6" s="27"/>
      <c r="E6" s="141"/>
      <c r="F6" s="142"/>
      <c r="G6" s="27">
        <v>588.17999999999995</v>
      </c>
      <c r="H6" s="133"/>
      <c r="I6" s="231"/>
      <c r="J6" s="240">
        <v>114</v>
      </c>
      <c r="K6" s="171"/>
      <c r="L6" s="27">
        <v>100.64</v>
      </c>
      <c r="M6" s="187"/>
      <c r="N6" s="83">
        <v>313.16000000000003</v>
      </c>
      <c r="O6" s="83"/>
      <c r="P6" s="181">
        <v>43062</v>
      </c>
      <c r="Q6" s="48" t="s">
        <v>185</v>
      </c>
    </row>
    <row r="7" spans="1:17">
      <c r="A7" s="74" t="s">
        <v>21</v>
      </c>
      <c r="B7" s="26"/>
      <c r="C7" s="27"/>
      <c r="D7" s="27"/>
      <c r="E7" s="141">
        <v>168.38</v>
      </c>
      <c r="F7" s="142"/>
      <c r="G7" s="59"/>
      <c r="H7" s="133"/>
      <c r="I7" s="231"/>
      <c r="J7" s="135"/>
      <c r="K7" s="27">
        <v>213.52</v>
      </c>
      <c r="L7" s="172"/>
      <c r="M7" s="183"/>
      <c r="N7" s="83">
        <v>214</v>
      </c>
      <c r="O7" s="83"/>
    </row>
    <row r="8" spans="1:17">
      <c r="A8" s="1" t="s">
        <v>42</v>
      </c>
      <c r="B8" s="26"/>
      <c r="C8" s="27">
        <f>10.99+27.99</f>
        <v>38.979999999999997</v>
      </c>
      <c r="D8" s="27">
        <v>21.98</v>
      </c>
      <c r="E8" s="141">
        <v>22.19</v>
      </c>
      <c r="F8" s="142"/>
      <c r="G8" s="27">
        <v>38.979999999999997</v>
      </c>
      <c r="H8" s="134">
        <v>21.98</v>
      </c>
      <c r="I8" s="232">
        <v>22.19</v>
      </c>
      <c r="J8" s="27">
        <v>22</v>
      </c>
      <c r="K8" s="27">
        <v>39</v>
      </c>
      <c r="L8" s="27">
        <v>22</v>
      </c>
      <c r="M8" s="253">
        <f>22+39</f>
        <v>61</v>
      </c>
      <c r="N8" s="83"/>
      <c r="O8" s="83"/>
    </row>
    <row r="9" spans="1:17">
      <c r="A9" s="1" t="s">
        <v>43</v>
      </c>
      <c r="B9" s="26"/>
      <c r="C9" s="27">
        <f>96.8</f>
        <v>96.8</v>
      </c>
      <c r="D9" s="27"/>
      <c r="E9" s="141"/>
      <c r="F9" s="142"/>
      <c r="G9" s="27">
        <f>96.8</f>
        <v>96.8</v>
      </c>
      <c r="H9" s="134">
        <v>198</v>
      </c>
      <c r="I9" s="231"/>
      <c r="J9" s="171"/>
      <c r="K9" s="173"/>
      <c r="L9" s="27">
        <v>96.8</v>
      </c>
      <c r="M9" s="183"/>
      <c r="N9" s="83">
        <v>198</v>
      </c>
      <c r="O9" s="83"/>
      <c r="P9" t="s">
        <v>178</v>
      </c>
    </row>
    <row r="10" spans="1:17">
      <c r="A10" s="1" t="s">
        <v>11</v>
      </c>
      <c r="B10" s="26">
        <v>500</v>
      </c>
      <c r="C10" s="27">
        <v>540</v>
      </c>
      <c r="D10" s="27">
        <v>540</v>
      </c>
      <c r="E10" s="141">
        <v>500</v>
      </c>
      <c r="F10" s="142">
        <v>540</v>
      </c>
      <c r="G10" s="27">
        <v>760</v>
      </c>
      <c r="H10" s="134">
        <v>760</v>
      </c>
      <c r="I10" s="232">
        <v>760</v>
      </c>
      <c r="J10" s="27">
        <f>570+144</f>
        <v>714</v>
      </c>
      <c r="K10" s="27">
        <v>760</v>
      </c>
      <c r="L10" s="141">
        <v>540</v>
      </c>
      <c r="M10" s="238">
        <v>1080</v>
      </c>
      <c r="N10" s="83">
        <v>760</v>
      </c>
      <c r="O10" s="83"/>
    </row>
    <row r="11" spans="1:17">
      <c r="A11" s="41" t="s">
        <v>23</v>
      </c>
      <c r="B11" s="26">
        <v>267</v>
      </c>
      <c r="C11" s="27">
        <v>800</v>
      </c>
      <c r="D11" s="27">
        <v>600</v>
      </c>
      <c r="E11" s="141">
        <v>361</v>
      </c>
      <c r="F11" s="142"/>
      <c r="G11" s="59"/>
      <c r="H11" s="133"/>
      <c r="I11" s="27">
        <v>744</v>
      </c>
      <c r="J11" s="27">
        <v>600</v>
      </c>
      <c r="K11" s="172"/>
      <c r="L11" s="172"/>
      <c r="M11" s="182"/>
      <c r="N11" s="88">
        <v>1344</v>
      </c>
      <c r="O11" s="88"/>
    </row>
    <row r="12" spans="1:17">
      <c r="A12" s="1" t="s">
        <v>29</v>
      </c>
      <c r="B12" s="26"/>
      <c r="C12" s="27"/>
      <c r="D12" s="27">
        <v>250</v>
      </c>
      <c r="E12" s="141">
        <v>365</v>
      </c>
      <c r="F12" s="142"/>
      <c r="G12" s="59"/>
      <c r="H12" s="133"/>
      <c r="I12" s="59"/>
      <c r="J12" s="27">
        <v>92.5</v>
      </c>
      <c r="K12" s="172"/>
      <c r="L12" s="27">
        <v>70</v>
      </c>
      <c r="M12" s="183"/>
      <c r="N12" s="83">
        <v>65</v>
      </c>
      <c r="O12" s="83"/>
    </row>
    <row r="13" spans="1:17">
      <c r="A13" s="1" t="s">
        <v>167</v>
      </c>
      <c r="B13" s="26"/>
      <c r="C13" s="27"/>
      <c r="D13" s="27">
        <v>250</v>
      </c>
      <c r="E13" s="141">
        <v>365</v>
      </c>
      <c r="F13" s="142"/>
      <c r="G13" s="59"/>
      <c r="H13" s="133"/>
      <c r="I13" s="59"/>
      <c r="J13" s="27">
        <v>500</v>
      </c>
      <c r="K13" s="172"/>
      <c r="L13" s="172"/>
      <c r="M13" s="183"/>
      <c r="N13" s="83">
        <v>500</v>
      </c>
      <c r="O13" s="83"/>
    </row>
    <row r="14" spans="1:17">
      <c r="A14" s="74" t="s">
        <v>51</v>
      </c>
      <c r="B14" s="26"/>
      <c r="C14" s="27">
        <v>243.92</v>
      </c>
      <c r="D14" s="27"/>
      <c r="E14" s="141"/>
      <c r="F14" s="142"/>
      <c r="G14" s="59"/>
      <c r="H14" s="133"/>
      <c r="I14" s="59"/>
      <c r="J14" s="135"/>
      <c r="K14" s="27">
        <v>224</v>
      </c>
      <c r="L14" s="141">
        <v>224</v>
      </c>
      <c r="M14" s="183"/>
      <c r="N14" s="83"/>
      <c r="O14" s="83"/>
      <c r="P14" s="48" t="s">
        <v>184</v>
      </c>
    </row>
    <row r="15" spans="1:17" hidden="1">
      <c r="A15" s="1" t="s">
        <v>16</v>
      </c>
      <c r="B15" s="26"/>
      <c r="C15" s="27"/>
      <c r="D15" s="27"/>
      <c r="E15" s="141"/>
      <c r="F15" s="142"/>
      <c r="G15" s="59"/>
      <c r="H15" s="133"/>
      <c r="I15" s="231"/>
      <c r="J15" s="171"/>
      <c r="K15" s="171"/>
      <c r="L15" s="172"/>
      <c r="M15" s="183"/>
      <c r="N15" s="83"/>
      <c r="O15" s="83"/>
    </row>
    <row r="16" spans="1:17">
      <c r="A16" s="1" t="s">
        <v>83</v>
      </c>
      <c r="B16" s="26"/>
      <c r="C16" s="27"/>
      <c r="D16" s="27"/>
      <c r="E16" s="141"/>
      <c r="F16" s="142"/>
      <c r="G16" s="59"/>
      <c r="H16" s="133"/>
      <c r="I16" s="231"/>
      <c r="J16" s="171"/>
      <c r="K16" s="171"/>
      <c r="L16" s="172"/>
      <c r="M16" s="183"/>
      <c r="N16" s="83"/>
      <c r="O16" s="83"/>
    </row>
    <row r="17" spans="1:16">
      <c r="A17" s="1" t="s">
        <v>85</v>
      </c>
      <c r="B17" s="26"/>
      <c r="C17" s="27"/>
      <c r="D17" s="27"/>
      <c r="E17" s="141"/>
      <c r="F17" s="142">
        <v>56</v>
      </c>
      <c r="G17" s="59"/>
      <c r="H17" s="133"/>
      <c r="I17" s="231"/>
      <c r="J17" s="27">
        <v>56</v>
      </c>
      <c r="K17" s="171"/>
      <c r="L17" s="172"/>
      <c r="M17" s="183"/>
      <c r="N17" s="83">
        <v>56</v>
      </c>
      <c r="O17" s="83"/>
    </row>
    <row r="18" spans="1:16">
      <c r="A18" s="1" t="s">
        <v>154</v>
      </c>
      <c r="B18" s="26"/>
      <c r="C18" s="27"/>
      <c r="D18" s="27"/>
      <c r="E18" s="141">
        <v>1100</v>
      </c>
      <c r="F18" s="142">
        <v>35</v>
      </c>
      <c r="G18" s="59"/>
      <c r="H18" s="133"/>
      <c r="I18" s="232">
        <v>350</v>
      </c>
      <c r="J18" s="27">
        <v>150</v>
      </c>
      <c r="K18" s="171"/>
      <c r="L18" s="27">
        <v>200</v>
      </c>
      <c r="M18" s="183"/>
      <c r="N18" s="83"/>
      <c r="O18" s="83"/>
      <c r="P18" t="s">
        <v>155</v>
      </c>
    </row>
    <row r="19" spans="1:16" hidden="1">
      <c r="A19" s="1" t="s">
        <v>46</v>
      </c>
      <c r="B19" s="26"/>
      <c r="C19" s="27">
        <v>225</v>
      </c>
      <c r="D19" s="27"/>
      <c r="E19" s="141"/>
      <c r="F19" s="142"/>
      <c r="G19" s="59"/>
      <c r="H19" s="133"/>
      <c r="I19" s="231"/>
      <c r="J19" s="171"/>
      <c r="K19" s="171"/>
      <c r="L19" s="172"/>
      <c r="M19" s="183"/>
      <c r="N19" s="83"/>
      <c r="O19" s="83"/>
    </row>
    <row r="20" spans="1:16">
      <c r="A20" s="1" t="s">
        <v>47</v>
      </c>
      <c r="B20" s="28"/>
      <c r="C20" s="29"/>
      <c r="D20" s="29">
        <v>265</v>
      </c>
      <c r="E20" s="143"/>
      <c r="F20" s="144"/>
      <c r="G20" s="53"/>
      <c r="H20" s="180"/>
      <c r="I20" s="233"/>
      <c r="J20" s="174"/>
      <c r="K20" s="174"/>
      <c r="L20" s="246"/>
      <c r="M20" s="254">
        <v>270</v>
      </c>
      <c r="N20" s="84"/>
      <c r="O20" s="84"/>
    </row>
    <row r="21" spans="1:16" hidden="1">
      <c r="B21" s="30"/>
      <c r="C21" s="31"/>
      <c r="D21" s="31"/>
      <c r="E21" s="145"/>
      <c r="F21" s="146"/>
      <c r="G21" s="71"/>
      <c r="H21" s="77"/>
      <c r="I21" s="71"/>
      <c r="J21" s="175"/>
      <c r="K21" s="175"/>
      <c r="L21" s="247"/>
      <c r="M21" s="185"/>
      <c r="N21" s="85"/>
      <c r="O21" s="85"/>
    </row>
    <row r="22" spans="1:16">
      <c r="A22" s="1" t="s">
        <v>141</v>
      </c>
      <c r="B22" s="26"/>
      <c r="C22" s="27"/>
      <c r="D22" s="27"/>
      <c r="E22" s="141"/>
      <c r="F22" s="142"/>
      <c r="G22" s="59"/>
      <c r="H22" s="133"/>
      <c r="I22" s="231"/>
      <c r="J22" s="171"/>
      <c r="K22" s="171"/>
      <c r="L22" s="172"/>
      <c r="M22" s="183"/>
      <c r="N22" s="83">
        <v>350</v>
      </c>
      <c r="O22" s="83"/>
      <c r="P22" t="s">
        <v>190</v>
      </c>
    </row>
    <row r="23" spans="1:16">
      <c r="A23" s="1" t="s">
        <v>141</v>
      </c>
      <c r="B23" s="28"/>
      <c r="C23" s="29"/>
      <c r="D23" s="29"/>
      <c r="E23" s="143"/>
      <c r="F23" s="144"/>
      <c r="G23" s="53"/>
      <c r="H23" s="180"/>
      <c r="I23" s="233"/>
      <c r="J23" s="174"/>
      <c r="K23" s="174"/>
      <c r="L23" s="246"/>
      <c r="M23" s="184"/>
      <c r="N23" s="84">
        <v>500</v>
      </c>
      <c r="O23" s="84"/>
      <c r="P23" t="s">
        <v>140</v>
      </c>
    </row>
    <row r="24" spans="1:16" hidden="1">
      <c r="B24" s="30"/>
      <c r="C24" s="31"/>
      <c r="D24" s="31"/>
      <c r="E24" s="145"/>
      <c r="F24" s="146"/>
      <c r="G24" s="71"/>
      <c r="H24" s="77"/>
      <c r="I24" s="71"/>
      <c r="J24" s="175"/>
      <c r="K24" s="175"/>
      <c r="L24" s="247"/>
      <c r="M24" s="185"/>
      <c r="N24" s="85"/>
      <c r="O24" s="85"/>
    </row>
    <row r="25" spans="1:16">
      <c r="A25" s="38" t="s">
        <v>66</v>
      </c>
      <c r="B25" s="32"/>
      <c r="C25" s="33"/>
      <c r="D25" s="33"/>
      <c r="E25" s="139"/>
      <c r="F25" s="140"/>
      <c r="G25" s="54"/>
      <c r="H25" s="179"/>
      <c r="I25" s="54"/>
      <c r="J25" s="170"/>
      <c r="K25" s="170"/>
      <c r="L25" s="248"/>
      <c r="M25" s="250"/>
      <c r="N25" s="244">
        <v>150</v>
      </c>
      <c r="O25" s="82"/>
      <c r="P25" t="s">
        <v>180</v>
      </c>
    </row>
    <row r="26" spans="1:16" hidden="1">
      <c r="A26" s="1" t="s">
        <v>20</v>
      </c>
      <c r="B26" s="26"/>
      <c r="C26" s="27"/>
      <c r="D26" s="27"/>
      <c r="E26" s="141"/>
      <c r="F26" s="142"/>
      <c r="G26" s="59"/>
      <c r="H26" s="133"/>
      <c r="I26" s="231"/>
      <c r="J26" s="171"/>
      <c r="K26" s="171"/>
      <c r="L26" s="172"/>
      <c r="M26" s="183"/>
      <c r="N26" s="245"/>
      <c r="O26" s="83"/>
    </row>
    <row r="27" spans="1:16" hidden="1">
      <c r="A27" s="1" t="s">
        <v>31</v>
      </c>
      <c r="B27" s="26"/>
      <c r="C27" s="27"/>
      <c r="D27" s="27"/>
      <c r="E27" s="141"/>
      <c r="F27" s="142"/>
      <c r="G27" s="59"/>
      <c r="H27" s="133"/>
      <c r="I27" s="231"/>
      <c r="J27" s="171"/>
      <c r="K27" s="171"/>
      <c r="L27" s="172"/>
      <c r="M27" s="183"/>
      <c r="N27" s="245"/>
      <c r="O27" s="83"/>
    </row>
    <row r="28" spans="1:16" hidden="1">
      <c r="A28" s="1" t="s">
        <v>39</v>
      </c>
      <c r="B28" s="26"/>
      <c r="C28" s="27"/>
      <c r="D28" s="27"/>
      <c r="E28" s="141"/>
      <c r="F28" s="142"/>
      <c r="G28" s="59"/>
      <c r="H28" s="133"/>
      <c r="I28" s="231"/>
      <c r="J28" s="171"/>
      <c r="K28" s="171"/>
      <c r="L28" s="172"/>
      <c r="M28" s="183"/>
      <c r="N28" s="245"/>
      <c r="O28" s="83"/>
    </row>
    <row r="29" spans="1:16" hidden="1">
      <c r="A29" s="1" t="s">
        <v>40</v>
      </c>
      <c r="B29" s="26"/>
      <c r="C29" s="27"/>
      <c r="D29" s="27"/>
      <c r="E29" s="141"/>
      <c r="F29" s="142"/>
      <c r="G29" s="59"/>
      <c r="H29" s="133"/>
      <c r="I29" s="231"/>
      <c r="J29" s="171"/>
      <c r="K29" s="171"/>
      <c r="L29" s="172"/>
      <c r="M29" s="183"/>
      <c r="N29" s="245"/>
      <c r="O29" s="83"/>
    </row>
    <row r="30" spans="1:16" hidden="1">
      <c r="A30" s="1" t="s">
        <v>67</v>
      </c>
      <c r="B30" s="28"/>
      <c r="C30" s="29"/>
      <c r="D30" s="29">
        <v>1352.17</v>
      </c>
      <c r="E30" s="143"/>
      <c r="F30" s="144"/>
      <c r="G30" s="53"/>
      <c r="H30" s="180"/>
      <c r="I30" s="233"/>
      <c r="J30" s="174"/>
      <c r="K30" s="174"/>
      <c r="L30" s="246"/>
      <c r="M30" s="184"/>
      <c r="N30" s="255"/>
      <c r="O30" s="84"/>
    </row>
    <row r="31" spans="1:16">
      <c r="A31" s="38" t="s">
        <v>156</v>
      </c>
      <c r="B31" s="32"/>
      <c r="C31" s="33"/>
      <c r="D31" s="33"/>
      <c r="E31" s="139"/>
      <c r="F31" s="140"/>
      <c r="G31" s="54"/>
      <c r="H31" s="179"/>
      <c r="I31" s="54"/>
      <c r="J31" s="170"/>
      <c r="K31" s="170"/>
      <c r="L31" s="248"/>
      <c r="M31" s="250"/>
      <c r="N31" s="244">
        <v>500</v>
      </c>
      <c r="O31" s="82"/>
      <c r="P31" s="48" t="s">
        <v>186</v>
      </c>
    </row>
    <row r="32" spans="1:16">
      <c r="A32" s="1" t="s">
        <v>157</v>
      </c>
      <c r="B32" s="32"/>
      <c r="C32" s="33"/>
      <c r="D32" s="33"/>
      <c r="E32" s="139"/>
      <c r="F32" s="140"/>
      <c r="G32" s="54"/>
      <c r="H32" s="179"/>
      <c r="I32" s="54" t="s">
        <v>158</v>
      </c>
      <c r="J32" s="33">
        <v>4278</v>
      </c>
      <c r="K32" s="170"/>
      <c r="L32" s="249"/>
      <c r="M32" s="186"/>
      <c r="N32" s="82"/>
      <c r="O32" s="82">
        <v>4278</v>
      </c>
      <c r="P32" s="192" t="s">
        <v>159</v>
      </c>
    </row>
    <row r="33" spans="1:17">
      <c r="B33" s="30"/>
      <c r="C33" s="31"/>
      <c r="D33" s="31"/>
      <c r="E33" s="145"/>
      <c r="F33" s="146"/>
      <c r="G33" s="71"/>
      <c r="H33" s="77"/>
      <c r="I33" s="71"/>
      <c r="J33" s="175"/>
      <c r="K33" s="175"/>
      <c r="L33" s="247"/>
      <c r="M33" s="185"/>
      <c r="N33" s="85"/>
      <c r="O33" s="85"/>
    </row>
    <row r="34" spans="1:17">
      <c r="A34" s="2" t="s">
        <v>5</v>
      </c>
      <c r="B34" s="32"/>
      <c r="C34" s="33"/>
      <c r="D34" s="33"/>
      <c r="E34" s="139"/>
      <c r="F34" s="140"/>
      <c r="G34" s="54"/>
      <c r="H34" s="179"/>
      <c r="I34" s="234"/>
      <c r="J34" s="170"/>
      <c r="K34" s="170"/>
      <c r="L34" s="249"/>
      <c r="M34" s="186"/>
      <c r="N34" s="82"/>
      <c r="O34" s="82"/>
    </row>
    <row r="35" spans="1:17">
      <c r="A35" s="1" t="s">
        <v>12</v>
      </c>
      <c r="B35" s="26"/>
      <c r="C35" s="27"/>
      <c r="D35" s="27">
        <v>500</v>
      </c>
      <c r="E35" s="141">
        <v>100</v>
      </c>
      <c r="F35" s="142"/>
      <c r="G35" s="59"/>
      <c r="H35" s="133"/>
      <c r="I35" s="235"/>
      <c r="J35" s="171"/>
      <c r="K35" s="171"/>
      <c r="L35" s="172"/>
      <c r="M35" s="183"/>
      <c r="N35" s="83">
        <v>100</v>
      </c>
      <c r="O35" s="83">
        <v>100</v>
      </c>
    </row>
    <row r="36" spans="1:17">
      <c r="A36" s="74" t="s">
        <v>149</v>
      </c>
      <c r="B36" s="26"/>
      <c r="C36" s="27"/>
      <c r="D36" s="27"/>
      <c r="E36" s="141">
        <f>286+325</f>
        <v>611</v>
      </c>
      <c r="F36" s="142"/>
      <c r="G36" s="59"/>
      <c r="H36" s="133"/>
      <c r="I36" s="59"/>
      <c r="J36" s="135"/>
      <c r="K36" s="171"/>
      <c r="L36" s="172"/>
      <c r="M36" s="183"/>
      <c r="N36" s="83">
        <f>266+63.14</f>
        <v>329.14</v>
      </c>
      <c r="O36" s="83"/>
      <c r="P36" t="s">
        <v>150</v>
      </c>
    </row>
    <row r="37" spans="1:17">
      <c r="A37" s="1" t="s">
        <v>14</v>
      </c>
      <c r="B37" s="26"/>
      <c r="C37" s="27"/>
      <c r="D37" s="27"/>
      <c r="E37" s="141">
        <f>286+325</f>
        <v>611</v>
      </c>
      <c r="F37" s="142"/>
      <c r="G37" s="59"/>
      <c r="H37" s="133"/>
      <c r="I37" s="27"/>
      <c r="J37" s="27">
        <f>242.72</f>
        <v>242.72</v>
      </c>
      <c r="K37" s="171"/>
      <c r="L37" s="172"/>
      <c r="M37" s="183"/>
      <c r="N37" s="83">
        <v>196.24</v>
      </c>
      <c r="O37" s="83"/>
      <c r="P37" s="181">
        <v>43066</v>
      </c>
      <c r="Q37" s="48"/>
    </row>
    <row r="38" spans="1:17">
      <c r="A38" s="74" t="s">
        <v>13</v>
      </c>
      <c r="B38" s="26"/>
      <c r="C38" s="27"/>
      <c r="D38" s="27"/>
      <c r="E38" s="141">
        <v>27.99</v>
      </c>
      <c r="F38" s="142"/>
      <c r="G38" s="59"/>
      <c r="H38" s="133"/>
      <c r="I38" s="231"/>
      <c r="J38" s="171"/>
      <c r="K38" s="171"/>
      <c r="L38" s="172"/>
      <c r="M38" s="183"/>
      <c r="N38" s="83">
        <v>35</v>
      </c>
      <c r="O38" s="83"/>
      <c r="P38" s="181">
        <v>43077</v>
      </c>
      <c r="Q38" s="48" t="s">
        <v>187</v>
      </c>
    </row>
    <row r="39" spans="1:17">
      <c r="A39" s="1" t="s">
        <v>41</v>
      </c>
      <c r="B39" s="28"/>
      <c r="C39" s="29"/>
      <c r="D39" s="29"/>
      <c r="E39" s="143"/>
      <c r="F39" s="144"/>
      <c r="G39" s="53"/>
      <c r="H39" s="180"/>
      <c r="I39" s="233"/>
      <c r="J39" s="174"/>
      <c r="K39" s="174"/>
      <c r="L39" s="246"/>
      <c r="M39" s="184"/>
      <c r="N39" s="84"/>
      <c r="O39" s="84"/>
      <c r="P39" s="181">
        <v>43045</v>
      </c>
      <c r="Q39" t="s">
        <v>138</v>
      </c>
    </row>
    <row r="40" spans="1:17">
      <c r="B40" s="30"/>
      <c r="C40" s="31"/>
      <c r="D40" s="31"/>
      <c r="E40" s="145"/>
      <c r="F40" s="146"/>
      <c r="G40" s="71"/>
      <c r="H40" s="77"/>
      <c r="I40" s="71"/>
      <c r="J40" s="175"/>
      <c r="K40" s="175"/>
      <c r="L40" s="247"/>
      <c r="M40" s="185"/>
      <c r="N40" s="85"/>
      <c r="O40" s="85"/>
    </row>
    <row r="41" spans="1:17">
      <c r="A41" s="2" t="s">
        <v>115</v>
      </c>
      <c r="B41" s="30"/>
      <c r="C41" s="31"/>
      <c r="D41" s="31"/>
      <c r="E41" s="145"/>
      <c r="F41" s="146"/>
      <c r="G41" s="71"/>
      <c r="H41" s="77"/>
      <c r="I41" s="71"/>
      <c r="J41" s="175"/>
      <c r="K41" s="175"/>
      <c r="L41" s="247"/>
      <c r="M41" s="185"/>
      <c r="N41" s="85"/>
      <c r="O41" s="85"/>
    </row>
    <row r="42" spans="1:17">
      <c r="A42" s="1" t="s">
        <v>142</v>
      </c>
      <c r="B42" s="32"/>
      <c r="C42" s="33"/>
      <c r="D42" s="33"/>
      <c r="E42" s="139"/>
      <c r="F42" s="140"/>
      <c r="G42" s="54"/>
      <c r="H42" s="179"/>
      <c r="I42" s="236">
        <v>3300</v>
      </c>
      <c r="J42" s="33">
        <v>3300</v>
      </c>
      <c r="K42" s="170"/>
      <c r="L42" s="33">
        <v>3400</v>
      </c>
      <c r="M42" s="186"/>
      <c r="N42" s="82"/>
      <c r="O42" s="82">
        <v>3300</v>
      </c>
      <c r="P42" t="s">
        <v>144</v>
      </c>
    </row>
    <row r="43" spans="1:17">
      <c r="A43" s="1" t="s">
        <v>152</v>
      </c>
      <c r="B43" s="26"/>
      <c r="C43" s="27">
        <v>470.8</v>
      </c>
      <c r="D43" s="27"/>
      <c r="E43" s="141"/>
      <c r="F43" s="142"/>
      <c r="G43" s="59"/>
      <c r="H43" s="133"/>
      <c r="I43" s="59"/>
      <c r="J43" s="27">
        <v>261.08999999999997</v>
      </c>
      <c r="K43" s="171"/>
      <c r="L43" s="172"/>
      <c r="M43" s="183"/>
      <c r="N43" s="83"/>
      <c r="O43" s="83">
        <v>270.68</v>
      </c>
      <c r="P43" s="181">
        <v>43074</v>
      </c>
    </row>
    <row r="44" spans="1:17">
      <c r="A44" s="1" t="s">
        <v>153</v>
      </c>
      <c r="B44" s="26"/>
      <c r="C44" s="27">
        <v>470.8</v>
      </c>
      <c r="D44" s="27"/>
      <c r="E44" s="141"/>
      <c r="F44" s="142"/>
      <c r="G44" s="59"/>
      <c r="H44" s="133"/>
      <c r="I44" s="59"/>
      <c r="J44" s="27">
        <f>383.98+381.08</f>
        <v>765.06</v>
      </c>
      <c r="K44" s="171"/>
      <c r="L44" s="172"/>
      <c r="M44" s="183"/>
      <c r="N44" s="83"/>
      <c r="O44" s="83">
        <v>356.26</v>
      </c>
      <c r="P44" s="181">
        <v>43074</v>
      </c>
      <c r="Q44" s="48"/>
    </row>
    <row r="45" spans="1:17">
      <c r="A45" s="1" t="s">
        <v>13</v>
      </c>
      <c r="B45" s="26"/>
      <c r="C45" s="27"/>
      <c r="D45" s="27"/>
      <c r="E45" s="141">
        <v>106.29</v>
      </c>
      <c r="F45" s="142"/>
      <c r="G45" s="59"/>
      <c r="H45" s="133"/>
      <c r="I45" s="232">
        <v>125.95</v>
      </c>
      <c r="J45" s="171"/>
      <c r="K45" s="171"/>
      <c r="L45" s="172"/>
      <c r="M45" s="183"/>
      <c r="N45" s="83">
        <v>126</v>
      </c>
      <c r="O45" s="83"/>
      <c r="P45" s="181">
        <v>43076</v>
      </c>
    </row>
    <row r="46" spans="1:17">
      <c r="A46" s="74" t="s">
        <v>16</v>
      </c>
      <c r="B46" s="130"/>
      <c r="C46" s="27"/>
      <c r="D46" s="27"/>
      <c r="E46" s="141">
        <v>543.30999999999995</v>
      </c>
      <c r="F46" s="142"/>
      <c r="G46" s="59"/>
      <c r="H46" s="133"/>
      <c r="I46" s="231"/>
      <c r="J46" s="171"/>
      <c r="K46" s="171"/>
      <c r="L46" s="27">
        <v>759</v>
      </c>
      <c r="M46" s="183"/>
      <c r="N46" s="83">
        <v>630</v>
      </c>
      <c r="O46" s="83"/>
      <c r="P46" s="48" t="s">
        <v>188</v>
      </c>
    </row>
    <row r="47" spans="1:17">
      <c r="A47" s="1" t="s">
        <v>89</v>
      </c>
      <c r="B47" s="28"/>
      <c r="C47" s="29"/>
      <c r="D47" s="29"/>
      <c r="E47" s="143">
        <v>278.16000000000003</v>
      </c>
      <c r="F47" s="144"/>
      <c r="G47" s="53"/>
      <c r="H47" s="180"/>
      <c r="I47" s="237">
        <v>278.16000000000003</v>
      </c>
      <c r="J47" s="174"/>
      <c r="K47" s="174"/>
      <c r="L47" s="174"/>
      <c r="M47" s="254">
        <v>278</v>
      </c>
      <c r="N47" s="84"/>
      <c r="O47" s="84"/>
      <c r="P47" t="s">
        <v>189</v>
      </c>
    </row>
    <row r="48" spans="1:17">
      <c r="A48" s="38" t="s">
        <v>177</v>
      </c>
      <c r="B48" s="30"/>
      <c r="C48" s="31"/>
      <c r="D48" s="31"/>
      <c r="E48" s="141">
        <v>300</v>
      </c>
      <c r="F48" s="146"/>
      <c r="G48" s="71"/>
      <c r="H48" s="77"/>
      <c r="I48" s="58"/>
      <c r="J48" s="175"/>
      <c r="K48" s="175"/>
      <c r="L48" s="136"/>
      <c r="M48" s="95"/>
      <c r="N48" s="136">
        <v>975</v>
      </c>
      <c r="O48" s="175"/>
      <c r="P48" s="48" t="s">
        <v>179</v>
      </c>
    </row>
    <row r="49" spans="1:17">
      <c r="E49" s="147"/>
      <c r="F49" s="147"/>
      <c r="I49" s="60"/>
      <c r="K49" s="176"/>
      <c r="O49" s="176"/>
    </row>
    <row r="50" spans="1:17" s="4" customFormat="1" ht="2" customHeight="1">
      <c r="A50" s="3"/>
      <c r="B50" s="62"/>
      <c r="C50" s="62"/>
      <c r="D50" s="62"/>
      <c r="E50" s="148"/>
      <c r="F50" s="148"/>
      <c r="G50" s="62"/>
      <c r="H50" s="62"/>
      <c r="I50" s="62"/>
      <c r="J50" s="62"/>
      <c r="K50" s="62"/>
      <c r="L50" s="62"/>
      <c r="M50" s="11"/>
      <c r="N50" s="62"/>
      <c r="O50" s="62"/>
    </row>
    <row r="51" spans="1:17" ht="16" customHeight="1">
      <c r="B51" s="55"/>
      <c r="C51" s="56"/>
      <c r="D51" s="56"/>
      <c r="E51" s="137"/>
      <c r="F51" s="137"/>
      <c r="G51" s="56"/>
      <c r="H51" s="55"/>
      <c r="I51" s="55"/>
      <c r="J51" s="55"/>
      <c r="K51" s="55"/>
      <c r="L51" s="55"/>
      <c r="N51" s="55"/>
      <c r="O51" s="55"/>
    </row>
    <row r="52" spans="1:17">
      <c r="B52" s="55" t="s">
        <v>54</v>
      </c>
      <c r="C52" s="56" t="s">
        <v>44</v>
      </c>
      <c r="D52" s="70" t="s">
        <v>45</v>
      </c>
      <c r="E52" s="137" t="s">
        <v>7</v>
      </c>
      <c r="F52" s="137" t="s">
        <v>8</v>
      </c>
      <c r="G52" s="56" t="s">
        <v>9</v>
      </c>
      <c r="H52" s="55" t="s">
        <v>6</v>
      </c>
      <c r="I52" s="56" t="s">
        <v>181</v>
      </c>
      <c r="J52" s="56" t="s">
        <v>8</v>
      </c>
      <c r="K52" s="70" t="s">
        <v>9</v>
      </c>
      <c r="L52" s="169" t="s">
        <v>6</v>
      </c>
      <c r="M52" s="251" t="s">
        <v>7</v>
      </c>
      <c r="N52" s="241" t="s">
        <v>8</v>
      </c>
      <c r="O52" s="241" t="s">
        <v>9</v>
      </c>
    </row>
    <row r="53" spans="1:17" ht="5" customHeight="1">
      <c r="E53" s="147"/>
      <c r="F53" s="147"/>
      <c r="J53" s="61"/>
      <c r="K53" s="78"/>
      <c r="N53" s="242"/>
      <c r="O53" s="242"/>
    </row>
    <row r="54" spans="1:17">
      <c r="B54" s="63" t="s">
        <v>0</v>
      </c>
      <c r="C54" s="64" t="s">
        <v>1</v>
      </c>
      <c r="D54" s="64" t="s">
        <v>2</v>
      </c>
      <c r="E54" s="149" t="s">
        <v>3</v>
      </c>
      <c r="F54" s="149" t="s">
        <v>4</v>
      </c>
      <c r="G54" s="64" t="s">
        <v>10</v>
      </c>
      <c r="H54" s="63" t="s">
        <v>24</v>
      </c>
      <c r="I54" s="64" t="str">
        <f t="shared" ref="I54:O54" si="0">I2</f>
        <v>Nov 6 - Nov 12</v>
      </c>
      <c r="J54" s="64" t="str">
        <f t="shared" si="0"/>
        <v>Nov 13 - Nov 19</v>
      </c>
      <c r="K54" s="64" t="str">
        <f t="shared" si="0"/>
        <v>Nov 20 - Nov 26</v>
      </c>
      <c r="L54" s="177" t="str">
        <f t="shared" si="0"/>
        <v>Nov 27 - Dec 3</v>
      </c>
      <c r="M54" s="18" t="str">
        <f t="shared" si="0"/>
        <v>Dec 4 - Dec 10</v>
      </c>
      <c r="N54" s="17" t="str">
        <f t="shared" si="0"/>
        <v>Dec 11 - Dec 17</v>
      </c>
      <c r="O54" s="17" t="str">
        <f t="shared" si="0"/>
        <v>Dec 18 - Dec 24</v>
      </c>
      <c r="P54" s="1" t="s">
        <v>96</v>
      </c>
      <c r="Q54" s="34">
        <v>6500</v>
      </c>
    </row>
    <row r="55" spans="1:17">
      <c r="A55" s="2" t="s">
        <v>25</v>
      </c>
      <c r="B55" s="65">
        <f t="shared" ref="B55:O55" si="1">SUM(B3:B54)</f>
        <v>767</v>
      </c>
      <c r="C55" s="66">
        <f t="shared" si="1"/>
        <v>3207.4400000000005</v>
      </c>
      <c r="D55" s="66">
        <f t="shared" si="1"/>
        <v>3779.15</v>
      </c>
      <c r="E55" s="150">
        <f t="shared" si="1"/>
        <v>5828.32</v>
      </c>
      <c r="F55" s="150">
        <f t="shared" si="1"/>
        <v>631</v>
      </c>
      <c r="G55" s="66">
        <f t="shared" si="1"/>
        <v>1483.96</v>
      </c>
      <c r="H55" s="65">
        <f t="shared" si="1"/>
        <v>979.98</v>
      </c>
      <c r="I55" s="66">
        <f t="shared" si="1"/>
        <v>5580.3</v>
      </c>
      <c r="J55" s="66">
        <f t="shared" si="1"/>
        <v>11435.85</v>
      </c>
      <c r="K55" s="67">
        <f t="shared" si="1"/>
        <v>1236.52</v>
      </c>
      <c r="L55" s="128">
        <f t="shared" si="1"/>
        <v>5412.4400000000005</v>
      </c>
      <c r="M55" s="10">
        <f t="shared" si="1"/>
        <v>2044.54</v>
      </c>
      <c r="N55" s="178">
        <f t="shared" si="1"/>
        <v>7796.54</v>
      </c>
      <c r="O55" s="178">
        <f t="shared" si="1"/>
        <v>8304.94</v>
      </c>
      <c r="P55" s="1" t="s">
        <v>99</v>
      </c>
      <c r="Q55" s="34">
        <v>1500</v>
      </c>
    </row>
    <row r="56" spans="1:17">
      <c r="A56" s="1" t="s">
        <v>48</v>
      </c>
      <c r="B56" s="65" t="e">
        <f>267+B26+B27+B28+B29+B10+#REF!</f>
        <v>#REF!</v>
      </c>
      <c r="C56" s="66" t="e">
        <f>C6+SUM(C8:C11)+C14+C19+#REF!+C44</f>
        <v>#REF!</v>
      </c>
      <c r="D56" s="66" t="e">
        <f>#REF!+D35+D10+D8+D42+D30+D20+D11+D12</f>
        <v>#REF!</v>
      </c>
      <c r="E56" s="150" t="e">
        <f>E47+E46+E45+E38+E37+E35+E25+E12+E8+E5+E4+E18+E11+#REF!+E48+E10+E7</f>
        <v>#REF!</v>
      </c>
      <c r="F56" s="150" t="e">
        <f>#REF!+F18+F17+F10</f>
        <v>#REF!</v>
      </c>
      <c r="G56" s="66">
        <f>G6+G8+G9+G10</f>
        <v>1483.96</v>
      </c>
      <c r="H56" s="60">
        <v>980</v>
      </c>
      <c r="I56" s="66">
        <f>I37+I42+I47+I45+I11+I10+I8+I18</f>
        <v>5580.2999999999993</v>
      </c>
      <c r="J56" s="66">
        <f>J44+J43+J42+J37+J18+J17+J13+J12+J11+J10+J8+J6+J5+J4+J32</f>
        <v>11435.85</v>
      </c>
      <c r="K56" s="67">
        <f>SUM(K4:K47)</f>
        <v>1236.52</v>
      </c>
      <c r="L56" s="128">
        <f>L46+L9+L8+L18+L12+L6+L42+L10+L14</f>
        <v>5412.4400000000005</v>
      </c>
      <c r="M56" s="252">
        <f>M20+M8+M47+M10</f>
        <v>1689</v>
      </c>
      <c r="N56" s="178"/>
      <c r="O56" s="178"/>
      <c r="P56" s="1" t="s">
        <v>97</v>
      </c>
      <c r="Q56" s="34">
        <v>700</v>
      </c>
    </row>
    <row r="57" spans="1:17">
      <c r="B57" s="65"/>
      <c r="E57" s="147"/>
      <c r="F57" s="147"/>
      <c r="J57" s="61"/>
      <c r="K57" s="78"/>
      <c r="N57" s="242"/>
      <c r="O57" s="242"/>
      <c r="P57" s="1"/>
      <c r="Q57" s="34"/>
    </row>
    <row r="58" spans="1:17" s="8" customFormat="1">
      <c r="A58" s="2" t="s">
        <v>49</v>
      </c>
      <c r="B58" s="50" t="e">
        <f>B55-B56</f>
        <v>#REF!</v>
      </c>
      <c r="C58" s="67" t="e">
        <f>C55-C56+B58</f>
        <v>#REF!</v>
      </c>
      <c r="D58" s="67" t="e">
        <f>D55-D56+C58</f>
        <v>#REF!</v>
      </c>
      <c r="E58" s="151" t="e">
        <f>E55-E56+D58</f>
        <v>#REF!</v>
      </c>
      <c r="F58" s="151" t="e">
        <f>F55-F56+E58</f>
        <v>#REF!</v>
      </c>
      <c r="G58" s="67" t="e">
        <f>G55-G56+F58</f>
        <v>#REF!</v>
      </c>
      <c r="H58" s="107">
        <v>0</v>
      </c>
      <c r="I58" s="67">
        <f t="shared" ref="I58:O58" si="2">I55-I56+H58</f>
        <v>9.0949470177292824E-13</v>
      </c>
      <c r="J58" s="66">
        <f t="shared" si="2"/>
        <v>9.0949470177292824E-13</v>
      </c>
      <c r="K58" s="67">
        <f t="shared" si="2"/>
        <v>9.0949470177292824E-13</v>
      </c>
      <c r="L58" s="178">
        <f t="shared" si="2"/>
        <v>9.0949470177292824E-13</v>
      </c>
      <c r="M58" s="13">
        <f t="shared" si="2"/>
        <v>355.54000000000087</v>
      </c>
      <c r="N58" s="178">
        <f t="shared" si="2"/>
        <v>8152.0800000000008</v>
      </c>
      <c r="O58" s="178">
        <f t="shared" si="2"/>
        <v>16457.02</v>
      </c>
    </row>
    <row r="117" spans="1:17" s="48" customFormat="1">
      <c r="A117" s="20" t="s">
        <v>65</v>
      </c>
      <c r="B117" s="61"/>
      <c r="C117" s="61"/>
      <c r="D117" s="61"/>
      <c r="E117" s="14"/>
      <c r="F117" s="51"/>
      <c r="G117" s="61"/>
      <c r="H117" s="60"/>
      <c r="I117" s="61"/>
      <c r="J117" s="176"/>
      <c r="K117" s="51"/>
      <c r="L117" s="176"/>
      <c r="M117" s="12"/>
      <c r="N117" s="176"/>
      <c r="O117" s="51"/>
      <c r="P117"/>
      <c r="Q117"/>
    </row>
    <row r="118" spans="1:17" s="48" customFormat="1">
      <c r="A118" s="20"/>
      <c r="B118" s="61"/>
      <c r="C118" s="61"/>
      <c r="D118" s="61"/>
      <c r="E118" s="14"/>
      <c r="F118" s="51"/>
      <c r="G118" s="61"/>
      <c r="H118" s="60"/>
      <c r="I118" s="61"/>
      <c r="J118" s="176"/>
      <c r="K118" s="51"/>
      <c r="L118" s="176"/>
      <c r="M118" s="12"/>
      <c r="N118" s="176"/>
      <c r="O118" s="51"/>
      <c r="P118"/>
      <c r="Q118"/>
    </row>
    <row r="119" spans="1:17" s="48" customFormat="1">
      <c r="A119" s="20"/>
      <c r="B119" s="61"/>
      <c r="C119" s="61"/>
      <c r="D119" s="61"/>
      <c r="E119" s="14"/>
      <c r="F119" s="51"/>
      <c r="G119" s="61"/>
      <c r="H119" s="60"/>
      <c r="I119" s="61"/>
      <c r="J119" s="176"/>
      <c r="K119" s="51"/>
      <c r="L119" s="176"/>
      <c r="M119" s="12"/>
      <c r="N119" s="176"/>
      <c r="O119" s="51"/>
      <c r="P119"/>
      <c r="Q119"/>
    </row>
    <row r="120" spans="1:17" s="48" customFormat="1">
      <c r="A120" s="20"/>
      <c r="B120" s="61"/>
      <c r="C120" s="61"/>
      <c r="D120" s="61"/>
      <c r="E120" s="14"/>
      <c r="F120" s="51"/>
      <c r="G120" s="61"/>
      <c r="H120" s="60"/>
      <c r="I120" s="61"/>
      <c r="J120" s="176"/>
      <c r="K120" s="51"/>
      <c r="L120" s="176"/>
      <c r="M120" s="12"/>
      <c r="N120" s="176"/>
      <c r="O120" s="51"/>
      <c r="P120"/>
      <c r="Q120"/>
    </row>
    <row r="121" spans="1:17" s="48" customFormat="1">
      <c r="A121" s="20"/>
      <c r="B121" s="61"/>
      <c r="C121" s="61"/>
      <c r="D121" s="61"/>
      <c r="E121" s="14"/>
      <c r="F121" s="51"/>
      <c r="G121" s="61"/>
      <c r="H121" s="60"/>
      <c r="I121" s="61"/>
      <c r="J121" s="176"/>
      <c r="K121" s="51"/>
      <c r="L121" s="176"/>
      <c r="M121" s="12"/>
      <c r="N121" s="176"/>
      <c r="O121" s="51"/>
      <c r="P121"/>
      <c r="Q121"/>
    </row>
    <row r="122" spans="1:17" s="48" customFormat="1">
      <c r="A122" s="20"/>
      <c r="B122" s="61"/>
      <c r="C122" s="61"/>
      <c r="D122" s="61"/>
      <c r="E122" s="14"/>
      <c r="F122" s="51"/>
      <c r="G122" s="61"/>
      <c r="H122" s="60"/>
      <c r="I122" s="61"/>
      <c r="J122" s="176"/>
      <c r="K122" s="51"/>
      <c r="L122" s="176"/>
      <c r="M122" s="12"/>
      <c r="N122" s="176"/>
      <c r="O122" s="51"/>
      <c r="P122"/>
      <c r="Q122"/>
    </row>
    <row r="123" spans="1:17" s="48" customFormat="1">
      <c r="A123" s="20"/>
      <c r="B123" s="61"/>
      <c r="C123" s="61"/>
      <c r="D123" s="61"/>
      <c r="E123" s="14"/>
      <c r="F123" s="51"/>
      <c r="G123" s="61"/>
      <c r="H123" s="60"/>
      <c r="I123" s="61"/>
      <c r="J123" s="176"/>
      <c r="K123" s="51"/>
      <c r="L123" s="176"/>
      <c r="M123" s="12"/>
      <c r="N123" s="176"/>
      <c r="O123" s="51"/>
      <c r="P123"/>
      <c r="Q123"/>
    </row>
    <row r="124" spans="1:17" s="48" customFormat="1">
      <c r="A124" s="20"/>
      <c r="B124" s="61"/>
      <c r="C124" s="61"/>
      <c r="D124" s="61"/>
      <c r="E124" s="14"/>
      <c r="F124" s="51"/>
      <c r="G124" s="61"/>
      <c r="H124" s="60"/>
      <c r="I124" s="61"/>
      <c r="J124" s="176"/>
      <c r="K124" s="51"/>
      <c r="L124" s="176"/>
      <c r="M124" s="12"/>
      <c r="N124" s="176"/>
      <c r="O124" s="51"/>
      <c r="P124"/>
      <c r="Q124"/>
    </row>
    <row r="125" spans="1:17" s="48" customFormat="1">
      <c r="A125" s="20"/>
      <c r="B125" s="61"/>
      <c r="C125" s="61"/>
      <c r="D125" s="61"/>
      <c r="E125" s="14"/>
      <c r="F125" s="51"/>
      <c r="G125" s="61"/>
      <c r="H125" s="60"/>
      <c r="I125" s="61"/>
      <c r="J125" s="176"/>
      <c r="K125" s="51"/>
      <c r="L125" s="176"/>
      <c r="M125" s="12"/>
      <c r="N125" s="176"/>
      <c r="O125" s="51"/>
      <c r="P125"/>
      <c r="Q125"/>
    </row>
    <row r="126" spans="1:17" s="48" customFormat="1">
      <c r="A126" s="20"/>
      <c r="B126" s="61"/>
      <c r="C126" s="61"/>
      <c r="D126" s="61"/>
      <c r="E126" s="14"/>
      <c r="F126" s="51"/>
      <c r="G126" s="61"/>
      <c r="H126" s="60"/>
      <c r="I126" s="61"/>
      <c r="J126" s="176"/>
      <c r="K126" s="51"/>
      <c r="L126" s="176"/>
      <c r="M126" s="12"/>
      <c r="N126" s="176"/>
      <c r="O126" s="51"/>
      <c r="P126"/>
      <c r="Q126"/>
    </row>
    <row r="127" spans="1:17" s="48" customFormat="1">
      <c r="A127" s="20"/>
      <c r="B127" s="61"/>
      <c r="C127" s="61"/>
      <c r="D127" s="61"/>
      <c r="E127" s="14"/>
      <c r="F127" s="51"/>
      <c r="G127" s="61"/>
      <c r="H127" s="60"/>
      <c r="I127" s="61"/>
      <c r="J127" s="176"/>
      <c r="K127" s="51"/>
      <c r="L127" s="176"/>
      <c r="M127" s="12"/>
      <c r="N127" s="176"/>
      <c r="O127" s="51"/>
      <c r="P127"/>
      <c r="Q127"/>
    </row>
  </sheetData>
  <phoneticPr fontId="7" type="noConversion"/>
  <printOptions horizontalCentered="1" verticalCentered="1"/>
  <pageMargins left="0" right="0" top="0" bottom="0" header="0" footer="0"/>
  <pageSetup scale="70" orientation="landscape" horizontalDpi="4294967292" verticalDpi="4294967292"/>
  <rowBreaks count="1" manualBreakCount="1">
    <brk id="58" max="16383" man="1"/>
  </rowBreaks>
  <legacy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7" sqref="B7"/>
    </sheetView>
  </sheetViews>
  <sheetFormatPr baseColWidth="10" defaultRowHeight="15" x14ac:dyDescent="0"/>
  <sheetData>
    <row r="1" spans="1:4">
      <c r="A1" t="s">
        <v>219</v>
      </c>
      <c r="B1">
        <v>500</v>
      </c>
      <c r="D1" t="s">
        <v>253</v>
      </c>
    </row>
    <row r="2" spans="1:4">
      <c r="A2" t="s">
        <v>220</v>
      </c>
      <c r="B2">
        <v>500</v>
      </c>
      <c r="C2">
        <v>850</v>
      </c>
      <c r="D2" t="s">
        <v>253</v>
      </c>
    </row>
    <row r="3" spans="1:4">
      <c r="A3" t="s">
        <v>247</v>
      </c>
      <c r="B3">
        <v>0</v>
      </c>
      <c r="C3">
        <v>1000</v>
      </c>
    </row>
    <row r="4" spans="1:4">
      <c r="A4" t="s">
        <v>248</v>
      </c>
      <c r="B4">
        <v>1350</v>
      </c>
      <c r="D4" t="s">
        <v>253</v>
      </c>
    </row>
    <row r="5" spans="1:4">
      <c r="A5" t="s">
        <v>249</v>
      </c>
      <c r="B5">
        <v>250</v>
      </c>
      <c r="D5" t="s">
        <v>253</v>
      </c>
    </row>
    <row r="6" spans="1:4">
      <c r="A6" t="s">
        <v>250</v>
      </c>
      <c r="B6">
        <v>1000</v>
      </c>
      <c r="D6" t="s">
        <v>253</v>
      </c>
    </row>
    <row r="7" spans="1:4">
      <c r="A7" t="s">
        <v>251</v>
      </c>
      <c r="B7">
        <v>213</v>
      </c>
      <c r="D7" t="s">
        <v>253</v>
      </c>
    </row>
    <row r="8" spans="1:4">
      <c r="A8" t="s">
        <v>252</v>
      </c>
      <c r="B8">
        <v>275</v>
      </c>
      <c r="D8" t="s">
        <v>253</v>
      </c>
    </row>
    <row r="9" spans="1:4">
      <c r="A9" t="s">
        <v>157</v>
      </c>
      <c r="B9">
        <v>1000</v>
      </c>
      <c r="D9" t="s">
        <v>253</v>
      </c>
    </row>
    <row r="10" spans="1:4">
      <c r="A10">
        <v>7600</v>
      </c>
      <c r="B10">
        <f>SUM(B1:B9)</f>
        <v>5088</v>
      </c>
      <c r="C10">
        <f>A10-B10</f>
        <v>2512</v>
      </c>
    </row>
  </sheetData>
  <phoneticPr fontId="7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104"/>
  <sheetViews>
    <sheetView tabSelected="1" workbookViewId="0">
      <selection activeCell="I22" sqref="I22"/>
    </sheetView>
  </sheetViews>
  <sheetFormatPr baseColWidth="10" defaultRowHeight="15" x14ac:dyDescent="0"/>
  <cols>
    <col min="1" max="1" width="32.5" style="1" customWidth="1"/>
    <col min="2" max="3" width="15.33203125" style="51" hidden="1" customWidth="1"/>
    <col min="4" max="8" width="15.33203125" style="51" customWidth="1"/>
    <col min="9" max="9" width="15.33203125" style="270" customWidth="1"/>
    <col min="10" max="11" width="15.33203125" style="51" customWidth="1"/>
    <col min="12" max="12" width="14.83203125" style="51" customWidth="1"/>
    <col min="13" max="13" width="10.83203125" customWidth="1"/>
    <col min="14" max="14" width="23.83203125" customWidth="1"/>
  </cols>
  <sheetData>
    <row r="1" spans="1:14">
      <c r="B1" s="169" t="s">
        <v>6</v>
      </c>
      <c r="C1" s="169" t="s">
        <v>7</v>
      </c>
      <c r="D1" s="169" t="s">
        <v>8</v>
      </c>
      <c r="E1" s="169" t="s">
        <v>9</v>
      </c>
      <c r="F1" s="169" t="s">
        <v>254</v>
      </c>
      <c r="G1" s="169" t="s">
        <v>6</v>
      </c>
      <c r="H1" s="169" t="s">
        <v>7</v>
      </c>
      <c r="I1" s="243" t="s">
        <v>8</v>
      </c>
      <c r="J1" s="269" t="s">
        <v>9</v>
      </c>
      <c r="K1" s="269" t="s">
        <v>6</v>
      </c>
      <c r="L1" s="56" t="s">
        <v>194</v>
      </c>
      <c r="M1" s="2" t="s">
        <v>201</v>
      </c>
      <c r="N1" s="2"/>
    </row>
    <row r="2" spans="1:14">
      <c r="B2" s="169" t="s">
        <v>260</v>
      </c>
      <c r="C2" s="169" t="s">
        <v>261</v>
      </c>
      <c r="D2" s="169" t="s">
        <v>262</v>
      </c>
      <c r="E2" s="341" t="s">
        <v>263</v>
      </c>
      <c r="F2" s="169" t="s">
        <v>267</v>
      </c>
      <c r="G2" s="169" t="s">
        <v>265</v>
      </c>
      <c r="H2" s="169" t="s">
        <v>268</v>
      </c>
      <c r="I2" s="243" t="s">
        <v>270</v>
      </c>
      <c r="J2" s="269" t="s">
        <v>271</v>
      </c>
      <c r="K2" s="269" t="s">
        <v>272</v>
      </c>
      <c r="L2" s="70" t="s">
        <v>197</v>
      </c>
      <c r="M2" s="8"/>
      <c r="N2" s="2"/>
    </row>
    <row r="3" spans="1:14">
      <c r="A3" s="2" t="s">
        <v>15</v>
      </c>
      <c r="B3" s="126"/>
      <c r="C3" s="126"/>
      <c r="D3" s="126"/>
      <c r="E3" s="126"/>
      <c r="F3" s="126"/>
      <c r="G3" s="126"/>
      <c r="H3" s="126"/>
      <c r="I3" s="154"/>
      <c r="J3" s="126"/>
      <c r="K3" s="126"/>
      <c r="L3" s="126"/>
      <c r="M3" s="2" t="s">
        <v>200</v>
      </c>
      <c r="N3" s="1"/>
    </row>
    <row r="4" spans="1:14">
      <c r="A4" s="74" t="s">
        <v>19</v>
      </c>
      <c r="B4" s="271"/>
      <c r="C4" s="271"/>
      <c r="D4" s="271"/>
      <c r="E4" s="271"/>
      <c r="F4" s="271"/>
      <c r="G4" s="217"/>
      <c r="H4" s="271"/>
      <c r="I4" s="334">
        <v>205</v>
      </c>
      <c r="J4" s="217"/>
      <c r="K4" s="217"/>
      <c r="L4" s="217"/>
      <c r="M4" s="181"/>
      <c r="N4" s="34" t="s">
        <v>266</v>
      </c>
    </row>
    <row r="5" spans="1:14">
      <c r="A5" s="74" t="s">
        <v>18</v>
      </c>
      <c r="B5" s="271"/>
      <c r="C5" s="271"/>
      <c r="D5" s="271"/>
      <c r="E5" s="271"/>
      <c r="F5" s="271"/>
      <c r="G5" s="217"/>
      <c r="H5" s="309">
        <v>219</v>
      </c>
      <c r="I5" s="312"/>
      <c r="J5" s="217"/>
      <c r="K5" s="333">
        <v>257.94</v>
      </c>
      <c r="L5" s="217"/>
      <c r="M5" s="181"/>
      <c r="N5" t="s">
        <v>269</v>
      </c>
    </row>
    <row r="6" spans="1:14">
      <c r="A6" s="74" t="s">
        <v>256</v>
      </c>
      <c r="B6" s="271"/>
      <c r="C6" s="309">
        <v>62.63</v>
      </c>
      <c r="D6" s="271"/>
      <c r="E6" s="271"/>
      <c r="F6" s="271"/>
      <c r="G6" s="217"/>
      <c r="H6" s="271"/>
      <c r="I6" s="312">
        <v>63</v>
      </c>
      <c r="J6" s="217"/>
      <c r="K6" s="217"/>
      <c r="L6" s="217"/>
      <c r="M6" s="181"/>
    </row>
    <row r="7" spans="1:14">
      <c r="A7" s="41" t="s">
        <v>21</v>
      </c>
      <c r="B7" s="308">
        <v>154</v>
      </c>
      <c r="C7" s="291"/>
      <c r="D7" s="291"/>
      <c r="E7" s="291"/>
      <c r="F7" s="308">
        <v>154</v>
      </c>
      <c r="G7" s="326"/>
      <c r="H7" s="291"/>
      <c r="I7" s="313"/>
      <c r="J7" s="277">
        <v>154</v>
      </c>
      <c r="K7" s="277"/>
      <c r="L7" s="264"/>
      <c r="M7" s="91" t="s">
        <v>257</v>
      </c>
    </row>
    <row r="8" spans="1:14">
      <c r="A8" s="1" t="s">
        <v>43</v>
      </c>
      <c r="B8" s="308">
        <v>203</v>
      </c>
      <c r="C8" s="308">
        <v>103</v>
      </c>
      <c r="D8" s="263"/>
      <c r="E8" s="263"/>
      <c r="F8" s="336"/>
      <c r="G8" s="327">
        <v>103</v>
      </c>
      <c r="H8" s="263"/>
      <c r="I8" s="314"/>
      <c r="J8" s="264">
        <v>225</v>
      </c>
      <c r="K8" s="264">
        <v>103</v>
      </c>
      <c r="L8" s="264"/>
      <c r="N8" t="s">
        <v>264</v>
      </c>
    </row>
    <row r="9" spans="1:14">
      <c r="A9" s="1" t="s">
        <v>255</v>
      </c>
      <c r="B9" s="291"/>
      <c r="C9" s="291"/>
      <c r="D9" s="291"/>
      <c r="E9" s="291"/>
      <c r="F9" s="337"/>
      <c r="G9" s="326"/>
      <c r="H9" s="291"/>
      <c r="I9" s="313"/>
      <c r="J9" s="277"/>
      <c r="K9" s="277">
        <v>500</v>
      </c>
      <c r="L9" s="264"/>
    </row>
    <row r="10" spans="1:14">
      <c r="A10" s="1" t="s">
        <v>29</v>
      </c>
      <c r="B10" s="263"/>
      <c r="C10" s="263"/>
      <c r="D10" s="263"/>
      <c r="E10" s="263"/>
      <c r="F10" s="336"/>
      <c r="G10" s="328"/>
      <c r="H10" s="263"/>
      <c r="I10" s="314"/>
      <c r="J10" s="264">
        <v>174</v>
      </c>
      <c r="K10" s="264"/>
      <c r="L10" s="264"/>
    </row>
    <row r="11" spans="1:14" hidden="1">
      <c r="A11" s="74" t="s">
        <v>51</v>
      </c>
      <c r="B11" s="265"/>
      <c r="C11" s="265"/>
      <c r="D11" s="265"/>
      <c r="E11" s="265"/>
      <c r="F11" s="338"/>
      <c r="G11" s="329"/>
      <c r="H11" s="265"/>
      <c r="I11" s="315"/>
      <c r="J11" s="195"/>
      <c r="K11" s="195"/>
      <c r="L11" s="264"/>
      <c r="M11" s="91"/>
    </row>
    <row r="12" spans="1:14">
      <c r="A12" s="1" t="s">
        <v>83</v>
      </c>
      <c r="B12" s="256"/>
      <c r="C12" s="256"/>
      <c r="D12" s="256"/>
      <c r="E12" s="256"/>
      <c r="F12" s="339"/>
      <c r="G12" s="330"/>
      <c r="H12" s="256"/>
      <c r="I12" s="185"/>
      <c r="J12" s="85"/>
      <c r="K12" s="85"/>
      <c r="L12" s="85"/>
    </row>
    <row r="13" spans="1:14">
      <c r="A13" s="1" t="s">
        <v>85</v>
      </c>
      <c r="B13" s="263"/>
      <c r="C13" s="263"/>
      <c r="D13" s="263"/>
      <c r="E13" s="263"/>
      <c r="F13" s="336"/>
      <c r="G13" s="327">
        <v>64</v>
      </c>
      <c r="H13" s="263"/>
      <c r="I13" s="314"/>
      <c r="J13" s="264"/>
      <c r="K13" s="264"/>
      <c r="L13" s="264"/>
    </row>
    <row r="14" spans="1:14">
      <c r="A14" s="1" t="s">
        <v>154</v>
      </c>
      <c r="B14" s="311">
        <v>260</v>
      </c>
      <c r="C14" s="311">
        <f>82.15+110.86+175</f>
        <v>368.01</v>
      </c>
      <c r="D14" s="311">
        <v>100</v>
      </c>
      <c r="E14" s="320"/>
      <c r="F14" s="320"/>
      <c r="G14" s="310"/>
      <c r="H14" s="320"/>
      <c r="I14" s="322">
        <v>930</v>
      </c>
      <c r="J14" s="310"/>
      <c r="K14" s="310"/>
      <c r="L14" s="264"/>
      <c r="M14" t="s">
        <v>205</v>
      </c>
    </row>
    <row r="15" spans="1:14">
      <c r="A15" s="1" t="s">
        <v>47</v>
      </c>
      <c r="B15" s="290"/>
      <c r="C15" s="290"/>
      <c r="D15" s="290"/>
      <c r="E15" s="290"/>
      <c r="F15" s="308">
        <v>260.04000000000002</v>
      </c>
      <c r="G15" s="273"/>
      <c r="H15" s="290"/>
      <c r="I15" s="321"/>
      <c r="J15" s="273">
        <v>260</v>
      </c>
      <c r="K15" s="273"/>
      <c r="L15" s="264"/>
    </row>
    <row r="16" spans="1:14">
      <c r="A16" s="1" t="s">
        <v>273</v>
      </c>
      <c r="B16" s="331"/>
      <c r="C16" s="331"/>
      <c r="D16" s="331"/>
      <c r="E16" s="331"/>
      <c r="F16" s="340"/>
      <c r="G16" s="332"/>
      <c r="H16" s="331"/>
      <c r="I16" s="335">
        <v>200</v>
      </c>
      <c r="J16" s="332"/>
      <c r="K16" s="332"/>
      <c r="L16" s="85"/>
    </row>
    <row r="17" spans="1:14">
      <c r="A17" s="1" t="s">
        <v>83</v>
      </c>
      <c r="B17" s="256"/>
      <c r="C17" s="256"/>
      <c r="D17" s="256"/>
      <c r="E17" s="256"/>
      <c r="F17" s="256"/>
      <c r="G17" s="85"/>
      <c r="H17" s="256"/>
      <c r="I17" s="185"/>
      <c r="J17" s="85"/>
      <c r="K17" s="85"/>
      <c r="L17" s="85"/>
    </row>
    <row r="18" spans="1:14">
      <c r="A18" s="1" t="s">
        <v>12</v>
      </c>
      <c r="B18" s="263"/>
      <c r="C18" s="263"/>
      <c r="D18" s="263"/>
      <c r="E18" s="263"/>
      <c r="F18" s="263"/>
      <c r="G18" s="264"/>
      <c r="H18" s="263"/>
      <c r="I18" s="314"/>
      <c r="J18" s="264"/>
      <c r="K18" s="264"/>
      <c r="L18" s="264">
        <v>100</v>
      </c>
    </row>
    <row r="19" spans="1:14">
      <c r="A19" s="80" t="s">
        <v>204</v>
      </c>
      <c r="B19" s="263"/>
      <c r="C19" s="263"/>
      <c r="D19" s="263"/>
      <c r="E19" s="263"/>
      <c r="F19" s="263"/>
      <c r="G19" s="264"/>
      <c r="H19" s="263"/>
      <c r="I19" s="314"/>
      <c r="J19" s="264"/>
      <c r="K19" s="264"/>
      <c r="L19" s="264"/>
    </row>
    <row r="20" spans="1:14">
      <c r="A20" s="1" t="s">
        <v>220</v>
      </c>
      <c r="B20" s="263"/>
      <c r="C20" s="263"/>
      <c r="D20" s="263"/>
      <c r="E20" s="263"/>
      <c r="F20" s="263"/>
      <c r="G20" s="264"/>
      <c r="H20" s="263"/>
      <c r="I20" s="314"/>
      <c r="J20" s="264"/>
      <c r="K20" s="264"/>
      <c r="L20" s="264">
        <v>1000</v>
      </c>
    </row>
    <row r="21" spans="1:14">
      <c r="A21" s="1" t="s">
        <v>219</v>
      </c>
      <c r="B21" s="263"/>
      <c r="C21" s="263"/>
      <c r="D21" s="263"/>
      <c r="E21" s="263"/>
      <c r="F21" s="263"/>
      <c r="G21" s="264"/>
      <c r="H21" s="263"/>
      <c r="I21" s="314">
        <v>500</v>
      </c>
      <c r="J21" s="264"/>
      <c r="K21" s="264"/>
      <c r="L21" s="264"/>
    </row>
    <row r="22" spans="1:14">
      <c r="B22" s="256"/>
      <c r="C22" s="256"/>
      <c r="D22" s="256"/>
      <c r="E22" s="256"/>
      <c r="F22" s="256"/>
      <c r="G22" s="85"/>
      <c r="H22" s="256"/>
      <c r="I22" s="185"/>
      <c r="J22" s="85"/>
      <c r="K22" s="85"/>
      <c r="L22" s="85"/>
    </row>
    <row r="23" spans="1:14">
      <c r="A23" s="2" t="s">
        <v>5</v>
      </c>
      <c r="B23" s="256"/>
      <c r="C23" s="256"/>
      <c r="D23" s="256"/>
      <c r="E23" s="256"/>
      <c r="F23" s="256"/>
      <c r="G23" s="85"/>
      <c r="H23" s="256"/>
      <c r="I23" s="185"/>
      <c r="J23" s="85"/>
      <c r="K23" s="85"/>
      <c r="L23" s="85"/>
    </row>
    <row r="24" spans="1:14">
      <c r="A24" s="1" t="s">
        <v>14</v>
      </c>
      <c r="B24" s="263"/>
      <c r="C24" s="263"/>
      <c r="D24" s="263"/>
      <c r="E24" s="263"/>
      <c r="F24" s="263"/>
      <c r="G24" s="264"/>
      <c r="H24" s="263"/>
      <c r="I24" s="314"/>
      <c r="J24" s="264">
        <v>211</v>
      </c>
      <c r="K24" s="264"/>
      <c r="L24" s="264"/>
      <c r="M24" s="278"/>
      <c r="N24" s="48" t="s">
        <v>266</v>
      </c>
    </row>
    <row r="25" spans="1:14">
      <c r="A25" s="74" t="s">
        <v>13</v>
      </c>
      <c r="B25" s="263"/>
      <c r="C25" s="263"/>
      <c r="D25" s="263"/>
      <c r="E25" s="263"/>
      <c r="F25" s="263"/>
      <c r="G25" s="264"/>
      <c r="H25" s="263"/>
      <c r="I25" s="314">
        <v>45</v>
      </c>
      <c r="J25" s="264"/>
      <c r="K25" s="264"/>
      <c r="L25" s="264"/>
      <c r="M25" s="278"/>
      <c r="N25" s="48"/>
    </row>
    <row r="26" spans="1:14">
      <c r="B26" s="256"/>
      <c r="C26" s="256"/>
      <c r="D26" s="256"/>
      <c r="E26" s="256"/>
      <c r="F26" s="256"/>
      <c r="G26" s="85"/>
      <c r="H26" s="256"/>
      <c r="I26" s="185"/>
      <c r="J26" s="85"/>
      <c r="K26" s="85"/>
      <c r="L26" s="85"/>
    </row>
    <row r="27" spans="1:14" hidden="1">
      <c r="A27" s="2" t="s">
        <v>196</v>
      </c>
      <c r="B27" s="256"/>
      <c r="C27" s="256"/>
      <c r="D27" s="256"/>
      <c r="E27" s="256"/>
      <c r="F27" s="256"/>
      <c r="G27" s="85"/>
      <c r="H27" s="256"/>
      <c r="I27" s="185"/>
      <c r="J27" s="85"/>
      <c r="K27" s="85"/>
      <c r="L27" s="281" t="s">
        <v>194</v>
      </c>
    </row>
    <row r="28" spans="1:14" hidden="1">
      <c r="A28" s="259" t="s">
        <v>149</v>
      </c>
      <c r="B28" s="263"/>
      <c r="C28" s="263"/>
      <c r="D28" s="263"/>
      <c r="E28" s="263"/>
      <c r="F28" s="263"/>
      <c r="G28" s="264"/>
      <c r="H28" s="263"/>
      <c r="I28" s="314"/>
      <c r="J28" s="264"/>
      <c r="K28" s="264"/>
      <c r="L28" s="268">
        <f>266+63.14</f>
        <v>329.14</v>
      </c>
      <c r="M28" t="s">
        <v>150</v>
      </c>
    </row>
    <row r="29" spans="1:14" hidden="1">
      <c r="A29" s="259" t="s">
        <v>156</v>
      </c>
      <c r="B29" s="263"/>
      <c r="C29" s="263"/>
      <c r="D29" s="263"/>
      <c r="E29" s="263"/>
      <c r="F29" s="263"/>
      <c r="G29" s="264"/>
      <c r="H29" s="263"/>
      <c r="I29" s="314"/>
      <c r="J29" s="264"/>
      <c r="K29" s="264"/>
      <c r="L29" s="268">
        <v>500</v>
      </c>
      <c r="M29" s="48" t="s">
        <v>186</v>
      </c>
    </row>
    <row r="30" spans="1:14" hidden="1">
      <c r="A30" s="259" t="s">
        <v>152</v>
      </c>
      <c r="B30" s="266"/>
      <c r="C30" s="266"/>
      <c r="D30" s="266"/>
      <c r="E30" s="266"/>
      <c r="F30" s="266"/>
      <c r="G30" s="267"/>
      <c r="H30" s="266"/>
      <c r="I30" s="316"/>
      <c r="J30" s="267"/>
      <c r="K30" s="267"/>
      <c r="L30" s="267">
        <v>257.87</v>
      </c>
      <c r="M30" s="181">
        <v>43448</v>
      </c>
      <c r="N30" s="91" t="s">
        <v>217</v>
      </c>
    </row>
    <row r="31" spans="1:14" hidden="1">
      <c r="A31" s="259" t="s">
        <v>153</v>
      </c>
      <c r="B31" s="266"/>
      <c r="C31" s="266"/>
      <c r="D31" s="266"/>
      <c r="E31" s="266"/>
      <c r="F31" s="266"/>
      <c r="G31" s="267"/>
      <c r="H31" s="266"/>
      <c r="I31" s="316"/>
      <c r="J31" s="267"/>
      <c r="K31" s="267"/>
      <c r="L31" s="267">
        <v>573.70000000000005</v>
      </c>
      <c r="M31" s="181">
        <v>43448</v>
      </c>
      <c r="N31" s="91" t="s">
        <v>218</v>
      </c>
    </row>
    <row r="32" spans="1:14" hidden="1">
      <c r="A32" s="259" t="s">
        <v>13</v>
      </c>
      <c r="B32" s="266"/>
      <c r="C32" s="266"/>
      <c r="D32" s="266"/>
      <c r="E32" s="266"/>
      <c r="F32" s="266"/>
      <c r="G32" s="267"/>
      <c r="H32" s="266"/>
      <c r="I32" s="316"/>
      <c r="J32" s="267"/>
      <c r="K32" s="267"/>
      <c r="L32" s="267">
        <v>126</v>
      </c>
      <c r="M32" s="181">
        <v>43076</v>
      </c>
      <c r="N32" s="91" t="s">
        <v>199</v>
      </c>
    </row>
    <row r="33" spans="1:14" hidden="1">
      <c r="A33" s="259" t="s">
        <v>16</v>
      </c>
      <c r="B33" s="266"/>
      <c r="C33" s="266"/>
      <c r="D33" s="266"/>
      <c r="E33" s="266"/>
      <c r="F33" s="266"/>
      <c r="G33" s="267"/>
      <c r="H33" s="266"/>
      <c r="I33" s="316"/>
      <c r="J33" s="267"/>
      <c r="K33" s="267"/>
      <c r="L33" s="267">
        <v>630</v>
      </c>
      <c r="M33" s="278">
        <v>43084</v>
      </c>
      <c r="N33" s="91" t="s">
        <v>199</v>
      </c>
    </row>
    <row r="34" spans="1:14" hidden="1">
      <c r="A34" s="259" t="s">
        <v>17</v>
      </c>
      <c r="B34" s="266"/>
      <c r="C34" s="266"/>
      <c r="D34" s="266"/>
      <c r="E34" s="266"/>
      <c r="F34" s="266"/>
      <c r="G34" s="267"/>
      <c r="H34" s="266"/>
      <c r="I34" s="316"/>
      <c r="J34" s="267"/>
      <c r="K34" s="267"/>
      <c r="L34" s="267">
        <v>313.16000000000003</v>
      </c>
      <c r="M34" s="181">
        <v>43062</v>
      </c>
      <c r="N34" s="91" t="s">
        <v>199</v>
      </c>
    </row>
    <row r="35" spans="1:14" hidden="1">
      <c r="A35" s="259" t="s">
        <v>41</v>
      </c>
      <c r="B35" s="266"/>
      <c r="C35" s="266"/>
      <c r="D35" s="266"/>
      <c r="E35" s="266"/>
      <c r="F35" s="266"/>
      <c r="G35" s="267"/>
      <c r="H35" s="266"/>
      <c r="I35" s="316"/>
      <c r="J35" s="267"/>
      <c r="K35" s="267"/>
      <c r="L35" s="267">
        <v>3100</v>
      </c>
      <c r="M35" s="181">
        <v>43045</v>
      </c>
      <c r="N35" t="s">
        <v>138</v>
      </c>
    </row>
    <row r="36" spans="1:14" hidden="1">
      <c r="A36" s="259" t="s">
        <v>177</v>
      </c>
      <c r="B36" s="59"/>
      <c r="C36" s="59"/>
      <c r="D36" s="59"/>
      <c r="E36" s="59"/>
      <c r="F36" s="59"/>
      <c r="G36" s="59"/>
      <c r="H36" s="59"/>
      <c r="I36" s="317"/>
      <c r="J36" s="59"/>
      <c r="K36" s="59"/>
      <c r="L36" s="59">
        <v>975</v>
      </c>
      <c r="M36" s="48" t="s">
        <v>179</v>
      </c>
    </row>
    <row r="37" spans="1:14">
      <c r="A37" s="38"/>
      <c r="B37" s="175"/>
      <c r="C37" s="175"/>
      <c r="D37" s="175"/>
      <c r="E37" s="175"/>
      <c r="F37" s="175"/>
      <c r="G37" s="175"/>
      <c r="H37" s="175"/>
      <c r="I37" s="159"/>
      <c r="J37" s="175"/>
      <c r="K37" s="175"/>
      <c r="L37" s="136"/>
      <c r="M37" s="48"/>
    </row>
    <row r="38" spans="1:14">
      <c r="A38" s="2" t="s">
        <v>193</v>
      </c>
      <c r="B38" s="256"/>
      <c r="C38" s="256"/>
      <c r="D38" s="256"/>
      <c r="E38" s="256"/>
      <c r="F38" s="256"/>
      <c r="G38" s="85"/>
      <c r="H38" s="256"/>
      <c r="I38" s="185"/>
      <c r="J38" s="85"/>
      <c r="K38" s="85"/>
      <c r="L38" s="85"/>
    </row>
    <row r="39" spans="1:14">
      <c r="A39" s="1" t="s">
        <v>191</v>
      </c>
      <c r="B39" s="263"/>
      <c r="C39" s="263"/>
      <c r="D39" s="263"/>
      <c r="E39" s="263"/>
      <c r="F39" s="263"/>
      <c r="G39" s="264"/>
      <c r="H39" s="263"/>
      <c r="I39" s="314"/>
      <c r="J39" s="264"/>
      <c r="K39" s="264"/>
      <c r="L39" s="275">
        <v>2022</v>
      </c>
      <c r="M39" s="175" t="s">
        <v>203</v>
      </c>
    </row>
    <row r="40" spans="1:14">
      <c r="A40" s="1" t="s">
        <v>27</v>
      </c>
      <c r="B40" s="272"/>
      <c r="C40" s="272"/>
      <c r="D40" s="272"/>
      <c r="E40" s="272"/>
      <c r="F40" s="272"/>
      <c r="G40" s="21"/>
      <c r="H40" s="272"/>
      <c r="I40" s="318"/>
      <c r="J40" s="21"/>
      <c r="K40" s="21"/>
      <c r="L40" s="275">
        <v>2278</v>
      </c>
      <c r="M40" s="297" t="s">
        <v>198</v>
      </c>
    </row>
    <row r="41" spans="1:14">
      <c r="A41" s="74" t="s">
        <v>192</v>
      </c>
      <c r="B41" s="272"/>
      <c r="C41" s="272">
        <v>3027</v>
      </c>
      <c r="D41" s="272"/>
      <c r="E41" s="272"/>
      <c r="F41" s="272"/>
      <c r="G41" s="21"/>
      <c r="H41" s="272"/>
      <c r="I41" s="318"/>
      <c r="J41" s="21"/>
      <c r="K41" s="21"/>
      <c r="L41" s="275">
        <v>3027</v>
      </c>
      <c r="M41" s="8" t="s">
        <v>258</v>
      </c>
    </row>
    <row r="42" spans="1:14">
      <c r="A42" s="1" t="s">
        <v>202</v>
      </c>
      <c r="B42" s="285"/>
      <c r="C42" s="285"/>
      <c r="D42" s="285"/>
      <c r="E42" s="285"/>
      <c r="F42" s="285"/>
      <c r="G42" s="287"/>
      <c r="H42" s="285"/>
      <c r="I42" s="286"/>
      <c r="J42" s="287"/>
      <c r="K42" s="287"/>
      <c r="L42" s="275"/>
      <c r="M42" s="319">
        <v>2000</v>
      </c>
    </row>
    <row r="43" spans="1:14">
      <c r="A43" s="259" t="s">
        <v>49</v>
      </c>
      <c r="B43" s="288">
        <v>0</v>
      </c>
      <c r="C43" s="288">
        <v>0</v>
      </c>
      <c r="D43" s="288">
        <v>0</v>
      </c>
      <c r="E43" s="288">
        <v>0</v>
      </c>
      <c r="F43" s="288">
        <v>0</v>
      </c>
      <c r="G43" s="288">
        <v>0</v>
      </c>
      <c r="H43" s="288">
        <v>0</v>
      </c>
      <c r="I43" s="289">
        <v>0</v>
      </c>
      <c r="J43" s="288">
        <v>0</v>
      </c>
      <c r="K43" s="288">
        <v>0</v>
      </c>
      <c r="L43" s="274"/>
    </row>
    <row r="44" spans="1:14">
      <c r="B44" s="274"/>
      <c r="C44" s="274"/>
      <c r="D44" s="274"/>
      <c r="E44" s="274"/>
      <c r="F44" s="274"/>
      <c r="G44" s="274"/>
      <c r="H44" s="274"/>
      <c r="I44" s="276"/>
      <c r="J44" s="274"/>
      <c r="K44" s="274"/>
      <c r="L44" s="274"/>
    </row>
    <row r="45" spans="1:14">
      <c r="B45" s="176"/>
      <c r="C45" s="176"/>
      <c r="D45" s="176"/>
      <c r="E45" s="176"/>
      <c r="F45" s="176"/>
      <c r="G45" s="176"/>
      <c r="H45" s="176"/>
      <c r="I45" s="160"/>
      <c r="J45" s="176"/>
      <c r="K45" s="176"/>
      <c r="L45" s="176"/>
    </row>
    <row r="46" spans="1:14" s="4" customFormat="1" ht="2" customHeight="1">
      <c r="A46" s="3"/>
      <c r="B46" s="62"/>
      <c r="C46" s="62"/>
      <c r="D46" s="62"/>
      <c r="E46" s="62"/>
      <c r="F46" s="62"/>
      <c r="G46" s="62"/>
      <c r="H46" s="62"/>
      <c r="I46" s="257"/>
      <c r="J46" s="62"/>
      <c r="K46" s="62"/>
      <c r="L46" s="62"/>
    </row>
    <row r="47" spans="1:14" ht="16" customHeight="1">
      <c r="B47" s="56"/>
      <c r="C47" s="56"/>
      <c r="D47" s="56"/>
      <c r="E47" s="56"/>
      <c r="F47" s="56"/>
      <c r="G47" s="55"/>
      <c r="H47" s="56"/>
      <c r="I47" s="258"/>
      <c r="J47" s="55"/>
      <c r="K47" s="55"/>
      <c r="L47" s="55"/>
    </row>
    <row r="48" spans="1:14">
      <c r="B48" s="241" t="str">
        <f t="shared" ref="B48:H49" si="0">B1</f>
        <v>1ST</v>
      </c>
      <c r="C48" s="241" t="str">
        <f t="shared" si="0"/>
        <v>2ND</v>
      </c>
      <c r="D48" s="241" t="str">
        <f t="shared" si="0"/>
        <v>3RD</v>
      </c>
      <c r="E48" s="241" t="str">
        <f t="shared" si="0"/>
        <v>4TH</v>
      </c>
      <c r="F48" s="241" t="str">
        <f t="shared" si="0"/>
        <v>5TH</v>
      </c>
      <c r="G48" s="241" t="str">
        <f t="shared" si="0"/>
        <v>1ST</v>
      </c>
      <c r="H48" s="241" t="str">
        <f t="shared" si="0"/>
        <v>2ND</v>
      </c>
      <c r="I48" s="243" t="str">
        <f t="shared" ref="I48:J48" si="1">I1</f>
        <v>3RD</v>
      </c>
      <c r="J48" s="241" t="str">
        <f t="shared" si="1"/>
        <v>4TH</v>
      </c>
      <c r="K48" s="241" t="str">
        <f t="shared" ref="K48" si="2">K1</f>
        <v>1ST</v>
      </c>
      <c r="L48" s="241"/>
      <c r="M48" s="293" t="s">
        <v>98</v>
      </c>
      <c r="N48" s="294"/>
    </row>
    <row r="49" spans="1:14" ht="16" customHeight="1">
      <c r="B49" s="99" t="str">
        <f t="shared" si="0"/>
        <v>Jul 30 - Aug 5</v>
      </c>
      <c r="C49" s="99" t="str">
        <f t="shared" si="0"/>
        <v>Aug 6 - Aug 12</v>
      </c>
      <c r="D49" s="99" t="str">
        <f t="shared" si="0"/>
        <v>Aug 13 - Aug 19</v>
      </c>
      <c r="E49" s="99" t="str">
        <f t="shared" si="0"/>
        <v>Aug 20 - Aug 26</v>
      </c>
      <c r="F49" s="99" t="str">
        <f t="shared" si="0"/>
        <v>Aug 27 - Sep 2</v>
      </c>
      <c r="G49" s="17" t="str">
        <f t="shared" si="0"/>
        <v>Sep 3 - Sep 9</v>
      </c>
      <c r="H49" s="99" t="str">
        <f t="shared" si="0"/>
        <v>Sep 10 - Sep 16</v>
      </c>
      <c r="I49" s="18" t="str">
        <f t="shared" ref="I49:J49" si="3">I2</f>
        <v>Sep 17 -Sep 23</v>
      </c>
      <c r="J49" s="17" t="str">
        <f t="shared" si="3"/>
        <v>Sep 24 - Sep 30</v>
      </c>
      <c r="K49" s="17" t="str">
        <f t="shared" ref="K49" si="4">K2</f>
        <v>Oct 1 - Oct 7</v>
      </c>
      <c r="L49" s="262" t="s">
        <v>194</v>
      </c>
      <c r="M49" s="2" t="s">
        <v>99</v>
      </c>
      <c r="N49" s="283"/>
    </row>
    <row r="50" spans="1:14">
      <c r="A50" s="1" t="s">
        <v>195</v>
      </c>
      <c r="B50" s="261">
        <f>SUM(B4:B37)</f>
        <v>617</v>
      </c>
      <c r="C50" s="261">
        <f>SUM(C4:C37)</f>
        <v>533.64</v>
      </c>
      <c r="D50" s="261">
        <f>SUM(D4:D37)</f>
        <v>100</v>
      </c>
      <c r="E50" s="261">
        <f>SUM(E4:E37)</f>
        <v>0</v>
      </c>
      <c r="F50" s="261">
        <f>SUM(F4:F37)</f>
        <v>414.04</v>
      </c>
      <c r="G50" s="261">
        <f>SUM(G4:G37)</f>
        <v>167</v>
      </c>
      <c r="H50" s="261">
        <f>SUM(H4:H37)</f>
        <v>219</v>
      </c>
      <c r="I50" s="260">
        <f>SUM(I4:I37)</f>
        <v>1943</v>
      </c>
      <c r="J50" s="261">
        <f>SUM(J4:J37)</f>
        <v>1024</v>
      </c>
      <c r="K50" s="261">
        <f>SUM(K4:K37)</f>
        <v>860.94</v>
      </c>
      <c r="L50" s="282">
        <f>SUM(L4:L41)</f>
        <v>15231.869999999999</v>
      </c>
      <c r="M50" s="2" t="s">
        <v>97</v>
      </c>
      <c r="N50" s="284"/>
    </row>
    <row r="51" spans="1:14">
      <c r="A51" s="1" t="s">
        <v>48</v>
      </c>
      <c r="B51" s="178">
        <f>B50</f>
        <v>617</v>
      </c>
      <c r="C51" s="178">
        <f>C50</f>
        <v>533.64</v>
      </c>
      <c r="D51" s="178">
        <f>D50</f>
        <v>100</v>
      </c>
      <c r="E51" s="178">
        <v>0</v>
      </c>
      <c r="F51" s="178">
        <f>F50</f>
        <v>414.04</v>
      </c>
      <c r="G51" s="178">
        <f>G50</f>
        <v>167</v>
      </c>
      <c r="H51" s="178">
        <f>H50</f>
        <v>219</v>
      </c>
      <c r="I51" s="163">
        <v>0</v>
      </c>
      <c r="J51" s="178">
        <v>0</v>
      </c>
      <c r="K51" s="178">
        <v>0</v>
      </c>
      <c r="L51" s="178"/>
      <c r="M51" s="2" t="s">
        <v>96</v>
      </c>
      <c r="N51" s="284"/>
    </row>
    <row r="52" spans="1:14" ht="18">
      <c r="A52" s="279" t="s">
        <v>49</v>
      </c>
      <c r="B52" s="296">
        <f>B50-B51</f>
        <v>0</v>
      </c>
      <c r="C52" s="296">
        <f t="shared" ref="C52:K52" si="5">C50-C51+B52</f>
        <v>0</v>
      </c>
      <c r="D52" s="296">
        <f t="shared" si="5"/>
        <v>0</v>
      </c>
      <c r="E52" s="296">
        <f t="shared" si="5"/>
        <v>0</v>
      </c>
      <c r="F52" s="296">
        <f t="shared" si="5"/>
        <v>0</v>
      </c>
      <c r="G52" s="296">
        <f t="shared" si="5"/>
        <v>0</v>
      </c>
      <c r="H52" s="296">
        <f t="shared" si="5"/>
        <v>0</v>
      </c>
      <c r="I52" s="307">
        <f t="shared" si="5"/>
        <v>1943</v>
      </c>
      <c r="J52" s="296">
        <f t="shared" si="5"/>
        <v>2967</v>
      </c>
      <c r="K52" s="296">
        <f t="shared" si="5"/>
        <v>3827.94</v>
      </c>
      <c r="L52" s="280"/>
      <c r="M52" s="279" t="s">
        <v>140</v>
      </c>
      <c r="N52" s="295"/>
    </row>
    <row r="53" spans="1:14">
      <c r="M53" s="190"/>
      <c r="N53" s="190">
        <v>2018</v>
      </c>
    </row>
    <row r="54" spans="1:14">
      <c r="M54" s="190"/>
      <c r="N54" s="190">
        <v>2019</v>
      </c>
    </row>
    <row r="55" spans="1:14">
      <c r="M55" s="190"/>
      <c r="N55" s="190">
        <v>2020</v>
      </c>
    </row>
    <row r="56" spans="1:14">
      <c r="M56" s="190"/>
      <c r="N56" s="190">
        <v>2021</v>
      </c>
    </row>
    <row r="57" spans="1:14">
      <c r="M57" s="190"/>
      <c r="N57" s="190">
        <v>2022</v>
      </c>
    </row>
    <row r="58" spans="1:14">
      <c r="M58" s="190"/>
      <c r="N58" s="190" t="s">
        <v>259</v>
      </c>
    </row>
    <row r="93" spans="1:14">
      <c r="A93" s="20" t="s">
        <v>65</v>
      </c>
    </row>
    <row r="94" spans="1:14" s="48" customFormat="1">
      <c r="A94" s="20"/>
      <c r="B94" s="51"/>
      <c r="C94" s="51"/>
      <c r="D94" s="51"/>
      <c r="E94" s="51"/>
      <c r="F94" s="51"/>
      <c r="G94" s="51"/>
      <c r="H94" s="51"/>
      <c r="I94" s="270"/>
      <c r="J94" s="51"/>
      <c r="K94" s="51"/>
      <c r="L94" s="51"/>
      <c r="M94"/>
      <c r="N94"/>
    </row>
    <row r="95" spans="1:14" s="48" customFormat="1">
      <c r="A95" s="20"/>
      <c r="B95" s="51"/>
      <c r="C95" s="51"/>
      <c r="D95" s="51"/>
      <c r="E95" s="51"/>
      <c r="F95" s="51"/>
      <c r="G95" s="51"/>
      <c r="H95" s="51"/>
      <c r="I95" s="270"/>
      <c r="J95" s="51"/>
      <c r="K95" s="51"/>
      <c r="L95" s="51"/>
      <c r="M95"/>
      <c r="N95"/>
    </row>
    <row r="96" spans="1:14" s="48" customFormat="1">
      <c r="A96" s="20"/>
      <c r="B96" s="51"/>
      <c r="C96" s="51"/>
      <c r="D96" s="51"/>
      <c r="E96" s="51"/>
      <c r="F96" s="51"/>
      <c r="G96" s="51"/>
      <c r="H96" s="51"/>
      <c r="I96" s="270"/>
      <c r="J96" s="51"/>
      <c r="K96" s="51"/>
      <c r="L96" s="51"/>
      <c r="M96"/>
      <c r="N96"/>
    </row>
    <row r="97" spans="1:14" s="48" customFormat="1">
      <c r="A97" s="20"/>
      <c r="B97" s="51"/>
      <c r="C97" s="51"/>
      <c r="D97" s="51"/>
      <c r="E97" s="51"/>
      <c r="F97" s="51"/>
      <c r="G97" s="51"/>
      <c r="H97" s="51"/>
      <c r="I97" s="270"/>
      <c r="J97" s="51"/>
      <c r="K97" s="51"/>
      <c r="L97" s="51"/>
      <c r="M97"/>
      <c r="N97"/>
    </row>
    <row r="98" spans="1:14" s="48" customFormat="1">
      <c r="A98" s="20"/>
      <c r="B98" s="51"/>
      <c r="C98" s="51"/>
      <c r="D98" s="51"/>
      <c r="E98" s="51"/>
      <c r="F98" s="51"/>
      <c r="G98" s="51"/>
      <c r="H98" s="51"/>
      <c r="I98" s="270"/>
      <c r="J98" s="51"/>
      <c r="K98" s="51"/>
      <c r="L98" s="51"/>
      <c r="M98"/>
      <c r="N98"/>
    </row>
    <row r="99" spans="1:14" s="48" customFormat="1">
      <c r="A99" s="20"/>
      <c r="B99" s="51"/>
      <c r="C99" s="51"/>
      <c r="D99" s="51"/>
      <c r="E99" s="51"/>
      <c r="F99" s="51"/>
      <c r="G99" s="51"/>
      <c r="H99" s="51"/>
      <c r="I99" s="270"/>
      <c r="J99" s="51"/>
      <c r="K99" s="51"/>
      <c r="L99" s="51"/>
      <c r="M99"/>
      <c r="N99"/>
    </row>
    <row r="100" spans="1:14" s="48" customFormat="1">
      <c r="A100" s="20"/>
      <c r="B100" s="51"/>
      <c r="C100" s="51"/>
      <c r="D100" s="51"/>
      <c r="E100" s="51"/>
      <c r="F100" s="51"/>
      <c r="G100" s="51"/>
      <c r="H100" s="51"/>
      <c r="I100" s="270"/>
      <c r="J100" s="51"/>
      <c r="K100" s="51"/>
      <c r="L100" s="51"/>
      <c r="M100"/>
      <c r="N100"/>
    </row>
    <row r="101" spans="1:14" s="48" customFormat="1">
      <c r="A101" s="20"/>
      <c r="B101" s="51"/>
      <c r="C101" s="51"/>
      <c r="D101" s="51"/>
      <c r="E101" s="51"/>
      <c r="F101" s="51"/>
      <c r="G101" s="51"/>
      <c r="H101" s="51"/>
      <c r="I101" s="270"/>
      <c r="J101" s="51"/>
      <c r="K101" s="51"/>
      <c r="L101" s="51"/>
      <c r="M101"/>
      <c r="N101"/>
    </row>
    <row r="102" spans="1:14" s="48" customFormat="1">
      <c r="A102" s="20"/>
      <c r="B102" s="51"/>
      <c r="C102" s="51"/>
      <c r="D102" s="51"/>
      <c r="E102" s="51"/>
      <c r="F102" s="51"/>
      <c r="G102" s="51"/>
      <c r="H102" s="51"/>
      <c r="I102" s="270"/>
      <c r="J102" s="51"/>
      <c r="K102" s="51"/>
      <c r="L102" s="51"/>
      <c r="M102"/>
      <c r="N102"/>
    </row>
    <row r="103" spans="1:14" s="48" customFormat="1">
      <c r="A103" s="20"/>
      <c r="B103" s="51"/>
      <c r="C103" s="51"/>
      <c r="D103" s="51"/>
      <c r="E103" s="51"/>
      <c r="F103" s="51"/>
      <c r="G103" s="51"/>
      <c r="H103" s="51"/>
      <c r="I103" s="270"/>
      <c r="J103" s="51"/>
      <c r="K103" s="51"/>
      <c r="L103" s="51"/>
      <c r="M103"/>
      <c r="N103"/>
    </row>
    <row r="104" spans="1:14" s="48" customFormat="1">
      <c r="A104" s="1"/>
      <c r="B104" s="51"/>
      <c r="C104" s="51"/>
      <c r="D104" s="51"/>
      <c r="E104" s="51"/>
      <c r="F104" s="51"/>
      <c r="G104" s="51"/>
      <c r="H104" s="51"/>
      <c r="I104" s="270"/>
      <c r="J104" s="51"/>
      <c r="K104" s="51"/>
      <c r="L104" s="51"/>
      <c r="M104"/>
      <c r="N104"/>
    </row>
  </sheetData>
  <phoneticPr fontId="7" type="noConversion"/>
  <printOptions verticalCentered="1"/>
  <pageMargins left="0" right="0" top="0" bottom="0" header="0" footer="0"/>
  <pageSetup paperSize="5" scale="77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51"/>
  <sheetViews>
    <sheetView workbookViewId="0">
      <selection activeCell="E5" sqref="E5"/>
    </sheetView>
  </sheetViews>
  <sheetFormatPr baseColWidth="10" defaultRowHeight="15" x14ac:dyDescent="0"/>
  <cols>
    <col min="1" max="1" width="30" bestFit="1" customWidth="1"/>
    <col min="2" max="8" width="13.5" customWidth="1"/>
  </cols>
  <sheetData>
    <row r="1" spans="1:9" ht="33">
      <c r="A1" s="1"/>
      <c r="B1" s="60"/>
      <c r="C1" s="61"/>
      <c r="D1" s="61"/>
      <c r="E1" s="164" t="s">
        <v>45</v>
      </c>
      <c r="F1" s="48"/>
      <c r="G1" s="48"/>
    </row>
    <row r="2" spans="1:9">
      <c r="A2" s="1" t="s">
        <v>166</v>
      </c>
      <c r="B2" s="167" t="s">
        <v>117</v>
      </c>
      <c r="C2" s="96" t="s">
        <v>160</v>
      </c>
      <c r="D2" s="108" t="s">
        <v>161</v>
      </c>
      <c r="E2" s="108" t="s">
        <v>162</v>
      </c>
      <c r="F2" s="108" t="s">
        <v>163</v>
      </c>
      <c r="G2" s="109" t="s">
        <v>164</v>
      </c>
      <c r="H2" s="39" t="s">
        <v>165</v>
      </c>
      <c r="I2" s="15"/>
    </row>
    <row r="3" spans="1:9">
      <c r="A3" s="1"/>
      <c r="B3" s="106" t="s">
        <v>116</v>
      </c>
      <c r="C3" s="97" t="s">
        <v>68</v>
      </c>
      <c r="D3" s="110" t="s">
        <v>69</v>
      </c>
      <c r="E3" s="110" t="s">
        <v>70</v>
      </c>
      <c r="F3" s="110" t="s">
        <v>71</v>
      </c>
      <c r="G3" s="111" t="s">
        <v>72</v>
      </c>
      <c r="H3" s="40" t="s">
        <v>73</v>
      </c>
      <c r="I3" s="35" t="s">
        <v>76</v>
      </c>
    </row>
    <row r="4" spans="1:9">
      <c r="A4" s="193" t="s">
        <v>15</v>
      </c>
      <c r="B4" s="66"/>
      <c r="C4" s="196"/>
      <c r="D4" s="197"/>
      <c r="E4" s="197"/>
      <c r="F4" s="197"/>
      <c r="G4" s="198"/>
      <c r="H4" s="199"/>
    </row>
    <row r="5" spans="1:9">
      <c r="A5" s="194" t="s">
        <v>19</v>
      </c>
      <c r="B5" s="71"/>
      <c r="C5" s="102"/>
      <c r="D5" s="123"/>
      <c r="E5" s="123"/>
      <c r="F5" s="123"/>
      <c r="G5" s="87"/>
      <c r="H5" s="87">
        <v>204.78</v>
      </c>
      <c r="I5" s="181">
        <v>43056</v>
      </c>
    </row>
    <row r="6" spans="1:9">
      <c r="A6" s="194" t="s">
        <v>18</v>
      </c>
      <c r="B6" s="71"/>
      <c r="C6" s="103"/>
      <c r="D6" s="118"/>
      <c r="E6" s="118"/>
      <c r="F6" s="118"/>
      <c r="G6" s="88"/>
      <c r="H6" s="88">
        <v>135.59</v>
      </c>
      <c r="I6" s="181">
        <v>43056</v>
      </c>
    </row>
    <row r="7" spans="1:9">
      <c r="A7" s="194" t="s">
        <v>17</v>
      </c>
      <c r="B7" s="71"/>
      <c r="C7" s="103"/>
      <c r="D7" s="118"/>
      <c r="E7" s="118"/>
      <c r="F7" s="118"/>
      <c r="G7" s="201"/>
      <c r="H7" s="202"/>
      <c r="I7" s="181">
        <v>43062</v>
      </c>
    </row>
    <row r="8" spans="1:9">
      <c r="A8" s="194" t="s">
        <v>21</v>
      </c>
      <c r="B8" s="71"/>
      <c r="C8" s="103"/>
      <c r="D8" s="118"/>
      <c r="E8" s="118"/>
      <c r="F8" s="118"/>
      <c r="G8" s="201"/>
      <c r="H8" s="202">
        <v>168.38</v>
      </c>
    </row>
    <row r="9" spans="1:9">
      <c r="A9" s="194" t="s">
        <v>42</v>
      </c>
      <c r="B9" s="71"/>
      <c r="C9" s="103"/>
      <c r="D9" s="118"/>
      <c r="E9" s="152"/>
      <c r="F9" s="118"/>
      <c r="G9" s="230">
        <v>22</v>
      </c>
      <c r="H9" s="202"/>
    </row>
    <row r="10" spans="1:9">
      <c r="A10" s="194" t="s">
        <v>43</v>
      </c>
      <c r="B10" s="5"/>
      <c r="C10" s="103"/>
      <c r="D10" s="118"/>
      <c r="E10" s="118"/>
      <c r="F10" s="118"/>
      <c r="G10" s="201"/>
      <c r="H10" s="88"/>
    </row>
    <row r="11" spans="1:9">
      <c r="A11" s="194" t="s">
        <v>11</v>
      </c>
      <c r="B11" s="71"/>
      <c r="C11" s="103"/>
      <c r="D11" s="118"/>
      <c r="E11" s="118"/>
      <c r="F11" s="118"/>
      <c r="G11" s="229">
        <v>760</v>
      </c>
      <c r="H11" s="202"/>
    </row>
    <row r="12" spans="1:9">
      <c r="A12" s="194" t="s">
        <v>23</v>
      </c>
      <c r="B12" s="71"/>
      <c r="C12" s="103"/>
      <c r="D12" s="118"/>
      <c r="E12" s="219">
        <v>744</v>
      </c>
      <c r="F12" s="203"/>
      <c r="G12" s="201"/>
      <c r="H12" s="88">
        <v>600</v>
      </c>
      <c r="I12" t="s">
        <v>147</v>
      </c>
    </row>
    <row r="13" spans="1:9">
      <c r="A13" s="194" t="s">
        <v>29</v>
      </c>
      <c r="B13" s="71"/>
      <c r="C13" s="103"/>
      <c r="D13" s="118"/>
      <c r="E13" s="220"/>
      <c r="F13" s="220"/>
      <c r="G13" s="218"/>
      <c r="H13" s="88">
        <v>192.5</v>
      </c>
      <c r="I13" t="s">
        <v>146</v>
      </c>
    </row>
    <row r="14" spans="1:9">
      <c r="A14" s="194" t="s">
        <v>168</v>
      </c>
      <c r="B14" s="71"/>
      <c r="C14" s="103"/>
      <c r="D14" s="118"/>
      <c r="E14" s="220"/>
      <c r="F14" s="220"/>
      <c r="G14" s="218"/>
      <c r="H14" s="88">
        <v>500</v>
      </c>
    </row>
    <row r="15" spans="1:9">
      <c r="A15" s="194" t="s">
        <v>51</v>
      </c>
      <c r="B15" s="204">
        <v>243.92</v>
      </c>
      <c r="C15" s="103"/>
      <c r="D15" s="118"/>
      <c r="E15" s="219"/>
      <c r="F15" s="118"/>
      <c r="G15" s="201"/>
      <c r="H15" s="202"/>
      <c r="I15" s="48" t="s">
        <v>148</v>
      </c>
    </row>
    <row r="16" spans="1:9">
      <c r="A16" s="194" t="s">
        <v>83</v>
      </c>
      <c r="B16" s="5"/>
      <c r="C16" s="205"/>
      <c r="D16" s="206"/>
      <c r="E16" s="221"/>
      <c r="F16" s="206"/>
      <c r="G16" s="207"/>
      <c r="H16" s="208"/>
    </row>
    <row r="17" spans="1:10">
      <c r="A17" s="194" t="s">
        <v>85</v>
      </c>
      <c r="B17" s="71"/>
      <c r="C17" s="103"/>
      <c r="D17" s="118"/>
      <c r="E17" s="220"/>
      <c r="F17" s="118"/>
      <c r="G17" s="201"/>
      <c r="H17" s="202"/>
    </row>
    <row r="18" spans="1:10">
      <c r="A18" s="194" t="s">
        <v>154</v>
      </c>
      <c r="B18" s="71"/>
      <c r="C18" s="103"/>
      <c r="D18" s="118"/>
      <c r="E18" s="220">
        <v>350</v>
      </c>
      <c r="F18" s="118"/>
      <c r="G18" s="201"/>
      <c r="H18" s="202"/>
    </row>
    <row r="19" spans="1:10">
      <c r="A19" s="194" t="s">
        <v>47</v>
      </c>
      <c r="B19" s="71"/>
      <c r="C19" s="103"/>
      <c r="D19" s="118"/>
      <c r="E19" s="220"/>
      <c r="F19" s="118"/>
      <c r="G19" s="201"/>
      <c r="H19" s="202"/>
    </row>
    <row r="20" spans="1:10">
      <c r="A20" s="194" t="s">
        <v>141</v>
      </c>
      <c r="B20" s="71"/>
      <c r="C20" s="103"/>
      <c r="D20" s="118"/>
      <c r="E20" s="222"/>
      <c r="F20" s="47"/>
      <c r="G20" s="201"/>
      <c r="H20" s="202">
        <v>895</v>
      </c>
      <c r="I20" t="s">
        <v>139</v>
      </c>
    </row>
    <row r="21" spans="1:10">
      <c r="A21" s="194" t="s">
        <v>141</v>
      </c>
      <c r="B21" s="71"/>
      <c r="C21" s="103"/>
      <c r="D21" s="118"/>
      <c r="E21" s="220"/>
      <c r="F21" s="118"/>
      <c r="G21" s="201"/>
      <c r="H21" s="202">
        <v>265</v>
      </c>
      <c r="I21" t="s">
        <v>140</v>
      </c>
    </row>
    <row r="22" spans="1:10">
      <c r="A22" s="194" t="s">
        <v>66</v>
      </c>
      <c r="B22" s="71"/>
      <c r="C22" s="104"/>
      <c r="D22" s="125"/>
      <c r="E22" s="223"/>
      <c r="F22" s="125"/>
      <c r="G22" s="209"/>
      <c r="H22" s="210">
        <v>100</v>
      </c>
      <c r="I22" t="s">
        <v>145</v>
      </c>
    </row>
    <row r="23" spans="1:10">
      <c r="A23" s="194" t="s">
        <v>156</v>
      </c>
      <c r="B23" s="71"/>
      <c r="C23" s="102"/>
      <c r="D23" s="123"/>
      <c r="E23" s="224"/>
      <c r="F23" s="123"/>
      <c r="G23" s="200"/>
      <c r="H23" s="87"/>
      <c r="I23" t="s">
        <v>171</v>
      </c>
    </row>
    <row r="24" spans="1:10">
      <c r="A24" s="194" t="s">
        <v>157</v>
      </c>
      <c r="B24" s="211"/>
      <c r="C24" s="103"/>
      <c r="D24" s="118"/>
      <c r="E24" s="220"/>
      <c r="F24" s="118"/>
      <c r="G24" s="201"/>
      <c r="H24" s="202"/>
      <c r="I24" s="192" t="s">
        <v>159</v>
      </c>
    </row>
    <row r="25" spans="1:10">
      <c r="A25" s="194"/>
      <c r="B25" s="66"/>
      <c r="C25" s="212"/>
      <c r="D25" s="213"/>
      <c r="E25" s="225"/>
      <c r="F25" s="213"/>
      <c r="G25" s="214"/>
      <c r="H25" s="215"/>
    </row>
    <row r="26" spans="1:10">
      <c r="A26" s="193" t="s">
        <v>5</v>
      </c>
      <c r="B26" s="71"/>
      <c r="C26" s="102"/>
      <c r="D26" s="123"/>
      <c r="E26" s="224"/>
      <c r="F26" s="123"/>
      <c r="G26" s="200"/>
      <c r="H26" s="87"/>
    </row>
    <row r="27" spans="1:10">
      <c r="A27" s="194" t="s">
        <v>12</v>
      </c>
      <c r="B27" s="71"/>
      <c r="C27" s="103"/>
      <c r="D27" s="118"/>
      <c r="E27" s="220"/>
      <c r="F27" s="118"/>
      <c r="G27" s="201"/>
      <c r="H27" s="202">
        <v>100</v>
      </c>
    </row>
    <row r="28" spans="1:10">
      <c r="A28" s="194" t="s">
        <v>149</v>
      </c>
      <c r="B28" s="71"/>
      <c r="C28" s="103"/>
      <c r="D28" s="118"/>
      <c r="E28" s="220"/>
      <c r="F28" s="118"/>
      <c r="G28" s="201"/>
      <c r="H28" s="202">
        <v>253</v>
      </c>
      <c r="I28" t="s">
        <v>150</v>
      </c>
    </row>
    <row r="29" spans="1:10">
      <c r="A29" s="194" t="s">
        <v>14</v>
      </c>
      <c r="B29" s="71"/>
      <c r="C29" s="104"/>
      <c r="D29" s="125"/>
      <c r="E29" s="223">
        <v>242.72</v>
      </c>
      <c r="F29" s="125"/>
      <c r="G29" s="209"/>
      <c r="H29" s="210"/>
    </row>
    <row r="30" spans="1:10">
      <c r="A30" s="194" t="s">
        <v>13</v>
      </c>
      <c r="B30" s="71"/>
      <c r="C30" s="102"/>
      <c r="D30" s="123"/>
      <c r="E30" s="224"/>
      <c r="F30" s="123"/>
      <c r="G30" s="200"/>
      <c r="H30" s="216"/>
      <c r="I30" s="181">
        <v>43052</v>
      </c>
      <c r="J30" s="48" t="s">
        <v>151</v>
      </c>
    </row>
    <row r="31" spans="1:10">
      <c r="A31" s="194" t="s">
        <v>41</v>
      </c>
      <c r="B31" s="211"/>
      <c r="C31" s="103"/>
      <c r="D31" s="118"/>
      <c r="E31" s="220"/>
      <c r="F31" s="118"/>
      <c r="G31" s="201"/>
      <c r="H31" s="88">
        <v>1112.28</v>
      </c>
      <c r="I31" t="s">
        <v>172</v>
      </c>
    </row>
    <row r="32" spans="1:10">
      <c r="A32" s="194"/>
      <c r="B32" s="66"/>
      <c r="C32" s="212"/>
      <c r="D32" s="213"/>
      <c r="E32" s="225"/>
      <c r="F32" s="213"/>
      <c r="G32" s="214"/>
      <c r="H32" s="215"/>
    </row>
    <row r="33" spans="1:10">
      <c r="A33" s="193" t="s">
        <v>115</v>
      </c>
      <c r="B33" s="71"/>
      <c r="C33" s="102"/>
      <c r="D33" s="123"/>
      <c r="E33" s="224"/>
      <c r="F33" s="123"/>
      <c r="G33" s="200"/>
      <c r="H33" s="87"/>
    </row>
    <row r="34" spans="1:10">
      <c r="A34" s="194" t="s">
        <v>142</v>
      </c>
      <c r="B34" s="71"/>
      <c r="C34" s="103"/>
      <c r="D34" s="118"/>
      <c r="E34" s="220">
        <v>3300</v>
      </c>
      <c r="F34" s="118"/>
      <c r="G34" s="201"/>
      <c r="H34" s="202"/>
      <c r="I34" t="s">
        <v>173</v>
      </c>
    </row>
    <row r="35" spans="1:10">
      <c r="A35" s="194" t="s">
        <v>152</v>
      </c>
      <c r="B35" s="71"/>
      <c r="C35" s="104"/>
      <c r="D35" s="125"/>
      <c r="E35" s="125"/>
      <c r="F35" s="125"/>
      <c r="G35" s="209"/>
      <c r="H35" s="210">
        <v>261.08999999999997</v>
      </c>
      <c r="I35" s="181">
        <v>43052</v>
      </c>
    </row>
    <row r="36" spans="1:10">
      <c r="A36" s="194" t="s">
        <v>153</v>
      </c>
      <c r="B36" s="71"/>
      <c r="C36" s="104"/>
      <c r="D36" s="125"/>
      <c r="E36" s="125"/>
      <c r="F36" s="125"/>
      <c r="G36" s="209"/>
      <c r="H36" s="210">
        <v>383.98</v>
      </c>
      <c r="I36" s="48" t="s">
        <v>174</v>
      </c>
    </row>
    <row r="37" spans="1:10">
      <c r="A37" s="194" t="s">
        <v>13</v>
      </c>
      <c r="B37" s="71"/>
      <c r="C37" s="102"/>
      <c r="D37" s="123"/>
      <c r="E37" s="226">
        <v>125.95</v>
      </c>
      <c r="F37" s="123"/>
      <c r="G37" s="200"/>
      <c r="H37" s="216"/>
    </row>
    <row r="38" spans="1:10">
      <c r="A38" s="194" t="s">
        <v>16</v>
      </c>
      <c r="B38" s="71"/>
      <c r="C38" s="103"/>
      <c r="D38" s="118"/>
      <c r="E38" s="118"/>
      <c r="F38" s="118"/>
      <c r="G38" s="201"/>
      <c r="H38" s="202">
        <v>929</v>
      </c>
    </row>
    <row r="39" spans="1:10">
      <c r="A39" s="194" t="s">
        <v>89</v>
      </c>
      <c r="B39" s="211"/>
      <c r="C39" s="103"/>
      <c r="D39" s="118"/>
      <c r="E39" s="227">
        <v>298.73</v>
      </c>
      <c r="F39" s="118"/>
      <c r="G39" s="201"/>
      <c r="H39" s="202"/>
    </row>
    <row r="40" spans="1:10">
      <c r="B40" s="60"/>
      <c r="C40" s="105"/>
      <c r="D40" s="121"/>
      <c r="E40" s="121"/>
      <c r="F40" s="121"/>
      <c r="G40" s="122"/>
      <c r="H40" s="45"/>
    </row>
    <row r="41" spans="1:10">
      <c r="A41" s="193" t="s">
        <v>176</v>
      </c>
      <c r="B41" s="60"/>
      <c r="C41" s="98"/>
      <c r="D41" s="126"/>
      <c r="E41" s="126"/>
      <c r="F41" s="126"/>
      <c r="G41" s="228">
        <v>415</v>
      </c>
      <c r="H41" s="52"/>
    </row>
    <row r="42" spans="1:10">
      <c r="A42" s="131" t="s">
        <v>90</v>
      </c>
      <c r="B42" s="60"/>
      <c r="C42" s="98"/>
      <c r="D42" s="126"/>
      <c r="E42" s="126"/>
      <c r="F42" s="126"/>
      <c r="G42" s="127"/>
      <c r="H42" s="52"/>
    </row>
    <row r="43" spans="1:10">
      <c r="A43" s="132" t="s">
        <v>93</v>
      </c>
      <c r="B43" s="60"/>
      <c r="C43" s="98"/>
      <c r="D43" s="126"/>
      <c r="E43" s="126"/>
      <c r="F43" s="126"/>
      <c r="G43" s="127"/>
      <c r="H43" s="52"/>
    </row>
    <row r="44" spans="1:10">
      <c r="A44" s="132" t="s">
        <v>92</v>
      </c>
      <c r="B44" s="166" t="s">
        <v>88</v>
      </c>
      <c r="C44" s="96" t="s">
        <v>77</v>
      </c>
      <c r="D44" s="108" t="s">
        <v>78</v>
      </c>
      <c r="E44" s="108" t="s">
        <v>79</v>
      </c>
      <c r="F44" s="108" t="s">
        <v>80</v>
      </c>
      <c r="G44" s="109" t="s">
        <v>81</v>
      </c>
      <c r="H44" s="39" t="s">
        <v>82</v>
      </c>
      <c r="I44" s="37" t="s">
        <v>87</v>
      </c>
      <c r="J44" s="75" t="s">
        <v>72</v>
      </c>
    </row>
    <row r="45" spans="1:10">
      <c r="A45" s="132" t="s">
        <v>94</v>
      </c>
      <c r="B45" s="97" t="s">
        <v>74</v>
      </c>
      <c r="C45" s="97" t="s">
        <v>68</v>
      </c>
      <c r="D45" s="110" t="s">
        <v>69</v>
      </c>
      <c r="E45" s="110" t="s">
        <v>70</v>
      </c>
      <c r="F45" s="110" t="s">
        <v>71</v>
      </c>
      <c r="G45" s="111" t="s">
        <v>72</v>
      </c>
      <c r="H45" s="40" t="s">
        <v>73</v>
      </c>
      <c r="I45" s="36" t="s">
        <v>84</v>
      </c>
      <c r="J45" s="75" t="s">
        <v>84</v>
      </c>
    </row>
    <row r="46" spans="1:10">
      <c r="A46" s="132" t="s">
        <v>101</v>
      </c>
      <c r="B46" s="49">
        <f>SUM(B4:B39)</f>
        <v>243.92</v>
      </c>
      <c r="C46" s="49">
        <f>SUM(C4:C39)</f>
        <v>0</v>
      </c>
      <c r="D46" s="128">
        <f>SUM(D4:D39)</f>
        <v>0</v>
      </c>
      <c r="E46" s="128">
        <f>SUM(E4:E39)</f>
        <v>5061.3999999999996</v>
      </c>
      <c r="F46" s="128">
        <f>SUM(F4:F39)</f>
        <v>0</v>
      </c>
      <c r="G46" s="129">
        <f>SUM(G4:G41)</f>
        <v>1197</v>
      </c>
      <c r="H46" s="72">
        <f>SUM(H4:H39)</f>
        <v>6100.6</v>
      </c>
      <c r="I46" s="73">
        <f>SUM(B46:H46)</f>
        <v>12602.92</v>
      </c>
      <c r="J46" s="49"/>
    </row>
    <row r="47" spans="1:10">
      <c r="A47" s="2" t="s">
        <v>48</v>
      </c>
      <c r="B47" s="49"/>
      <c r="C47" s="49">
        <v>0</v>
      </c>
      <c r="D47" s="129">
        <v>0</v>
      </c>
      <c r="E47" s="128">
        <f>SUM(E12:E39)</f>
        <v>5061.3999999999996</v>
      </c>
      <c r="F47" s="128">
        <v>0</v>
      </c>
      <c r="G47" s="129"/>
      <c r="H47" s="65">
        <v>0</v>
      </c>
      <c r="I47" s="73">
        <f>SUM(B47:H47)</f>
        <v>5061.3999999999996</v>
      </c>
      <c r="J47" s="49"/>
    </row>
    <row r="48" spans="1:10">
      <c r="A48" s="2" t="s">
        <v>74</v>
      </c>
      <c r="B48" s="49">
        <f t="shared" ref="B48:H48" si="0">B46-B47</f>
        <v>243.92</v>
      </c>
      <c r="C48" s="49">
        <f t="shared" si="0"/>
        <v>0</v>
      </c>
      <c r="D48" s="129">
        <f t="shared" si="0"/>
        <v>0</v>
      </c>
      <c r="E48" s="128">
        <f t="shared" si="0"/>
        <v>0</v>
      </c>
      <c r="F48" s="128">
        <f t="shared" si="0"/>
        <v>0</v>
      </c>
      <c r="G48" s="129">
        <f t="shared" si="0"/>
        <v>1197</v>
      </c>
      <c r="H48" s="72">
        <f t="shared" si="0"/>
        <v>6100.6</v>
      </c>
      <c r="I48" s="7">
        <f>SUM(B48:H48)</f>
        <v>7541.52</v>
      </c>
      <c r="J48" s="50">
        <f>SUM(B46:G46)-SUM(B47:G47)</f>
        <v>1440.92</v>
      </c>
    </row>
    <row r="49" spans="1:11">
      <c r="A49" s="2"/>
      <c r="B49" s="49"/>
      <c r="C49" s="49"/>
      <c r="D49" s="129"/>
      <c r="E49" s="128"/>
      <c r="F49" s="128"/>
      <c r="G49" s="129"/>
      <c r="H49" s="72"/>
      <c r="I49" s="7"/>
      <c r="J49" s="50"/>
    </row>
    <row r="50" spans="1:11">
      <c r="A50" s="80" t="s">
        <v>169</v>
      </c>
      <c r="C50">
        <v>6700</v>
      </c>
      <c r="D50">
        <v>6700</v>
      </c>
      <c r="E50" s="5">
        <f>D50-E47</f>
        <v>1638.6000000000004</v>
      </c>
      <c r="F50" s="5">
        <f>E50-F47</f>
        <v>1638.6000000000004</v>
      </c>
      <c r="G50" s="129">
        <f>F50-G47</f>
        <v>1638.6000000000004</v>
      </c>
      <c r="I50" s="1" t="s">
        <v>175</v>
      </c>
      <c r="J50" s="5">
        <f>SUM(G50:G51)-G48</f>
        <v>832.87000000000035</v>
      </c>
      <c r="K50" s="5">
        <f>J50+760</f>
        <v>1592.8700000000003</v>
      </c>
    </row>
    <row r="51" spans="1:11">
      <c r="A51" s="2" t="s">
        <v>170</v>
      </c>
      <c r="D51">
        <v>690</v>
      </c>
      <c r="E51" s="5">
        <f>D51-E39</f>
        <v>391.27</v>
      </c>
      <c r="F51" s="5">
        <f>E51-F39</f>
        <v>391.27</v>
      </c>
      <c r="G51" s="5">
        <f>F51-G39</f>
        <v>391.27</v>
      </c>
      <c r="J51" s="49">
        <f>J50-B48</f>
        <v>588.95000000000039</v>
      </c>
      <c r="K51" s="5">
        <f>K50-244</f>
        <v>1348.8700000000003</v>
      </c>
    </row>
  </sheetData>
  <phoneticPr fontId="7" type="noConversion"/>
  <printOptions horizontalCentered="1" verticalCentered="1"/>
  <pageMargins left="0" right="0" top="0" bottom="0" header="0" footer="0"/>
  <pageSetup scale="7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/>
  </sheetViews>
  <sheetFormatPr baseColWidth="10" defaultRowHeight="15" x14ac:dyDescent="0"/>
  <cols>
    <col min="1" max="1" width="22.5" customWidth="1"/>
    <col min="5" max="5" width="24.5" customWidth="1"/>
  </cols>
  <sheetData>
    <row r="1" spans="1:9">
      <c r="A1" s="19" t="s">
        <v>22</v>
      </c>
      <c r="B1" s="61"/>
      <c r="C1" s="61"/>
      <c r="D1" s="61"/>
      <c r="E1" s="14"/>
      <c r="F1" s="51"/>
      <c r="G1" s="48"/>
    </row>
    <row r="2" spans="1:9">
      <c r="A2" s="20" t="s">
        <v>26</v>
      </c>
      <c r="B2" s="68" t="s">
        <v>28</v>
      </c>
      <c r="C2" s="61"/>
      <c r="D2" s="61"/>
      <c r="E2" s="14"/>
      <c r="F2" s="188" t="s">
        <v>95</v>
      </c>
      <c r="G2" s="189" t="s">
        <v>75</v>
      </c>
      <c r="H2" s="189" t="s">
        <v>100</v>
      </c>
      <c r="I2" s="190"/>
    </row>
    <row r="3" spans="1:9">
      <c r="A3" s="19" t="s">
        <v>27</v>
      </c>
      <c r="B3" s="78">
        <v>5007</v>
      </c>
      <c r="C3" s="61" t="s">
        <v>34</v>
      </c>
      <c r="D3" s="61"/>
      <c r="E3" s="14"/>
      <c r="F3" s="188" t="s">
        <v>98</v>
      </c>
      <c r="G3" s="190">
        <v>5000</v>
      </c>
      <c r="H3" s="190">
        <f>5000-1650-2150</f>
        <v>1200</v>
      </c>
      <c r="I3" s="190" t="s">
        <v>103</v>
      </c>
    </row>
    <row r="4" spans="1:9">
      <c r="A4" s="20" t="s">
        <v>30</v>
      </c>
      <c r="B4" s="61" t="s">
        <v>32</v>
      </c>
      <c r="C4" s="61" t="s">
        <v>33</v>
      </c>
      <c r="D4" s="61"/>
      <c r="E4" s="14"/>
      <c r="F4" s="188" t="s">
        <v>97</v>
      </c>
      <c r="G4" s="190">
        <v>490</v>
      </c>
      <c r="H4" s="190">
        <v>490</v>
      </c>
      <c r="I4" s="190"/>
    </row>
    <row r="5" spans="1:9">
      <c r="A5" s="20" t="s">
        <v>35</v>
      </c>
      <c r="B5" s="61" t="s">
        <v>38</v>
      </c>
      <c r="C5" s="61"/>
      <c r="D5" s="61"/>
      <c r="E5" s="14"/>
      <c r="F5" s="188" t="s">
        <v>96</v>
      </c>
      <c r="G5" s="190">
        <v>720</v>
      </c>
      <c r="H5" s="190">
        <f>G5-325-300</f>
        <v>95</v>
      </c>
      <c r="I5" s="190" t="s">
        <v>104</v>
      </c>
    </row>
    <row r="6" spans="1:9">
      <c r="A6" s="20" t="s">
        <v>36</v>
      </c>
      <c r="B6" s="61"/>
      <c r="C6" s="61" t="s">
        <v>37</v>
      </c>
      <c r="D6" s="61"/>
      <c r="E6" s="14"/>
      <c r="F6" s="188" t="s">
        <v>95</v>
      </c>
      <c r="G6" s="188">
        <f>SUM(G3:G5)</f>
        <v>6210</v>
      </c>
      <c r="H6" s="191">
        <f>SUM(H3:H5)</f>
        <v>1785</v>
      </c>
      <c r="I6" s="190"/>
    </row>
    <row r="7" spans="1:9" ht="18">
      <c r="A7" s="20" t="s">
        <v>50</v>
      </c>
      <c r="B7" s="61">
        <v>296</v>
      </c>
      <c r="C7" s="61" t="s">
        <v>52</v>
      </c>
      <c r="D7" s="61"/>
      <c r="E7" s="14"/>
      <c r="G7" s="79"/>
      <c r="H7" s="81"/>
    </row>
    <row r="8" spans="1:9">
      <c r="A8" s="20" t="s">
        <v>56</v>
      </c>
      <c r="B8" s="61">
        <v>6575</v>
      </c>
      <c r="C8" s="61" t="s">
        <v>57</v>
      </c>
      <c r="D8" s="61"/>
      <c r="E8" s="14"/>
      <c r="F8" s="51"/>
      <c r="G8" s="48"/>
    </row>
    <row r="9" spans="1:9">
      <c r="A9" s="20" t="s">
        <v>58</v>
      </c>
      <c r="B9" s="61">
        <v>243</v>
      </c>
      <c r="C9" s="61"/>
      <c r="D9" s="61"/>
      <c r="E9" s="14"/>
      <c r="F9" s="51"/>
      <c r="G9" s="48"/>
    </row>
    <row r="10" spans="1:9">
      <c r="A10" s="20" t="s">
        <v>60</v>
      </c>
      <c r="B10" s="69">
        <v>10277.44</v>
      </c>
      <c r="C10" s="61" t="s">
        <v>59</v>
      </c>
      <c r="D10" s="61"/>
      <c r="E10" s="14"/>
      <c r="F10" s="51"/>
      <c r="G10" s="48"/>
    </row>
    <row r="11" spans="1:9">
      <c r="A11" s="20" t="s">
        <v>61</v>
      </c>
      <c r="B11" s="61">
        <v>764.8</v>
      </c>
      <c r="C11" s="61" t="s">
        <v>62</v>
      </c>
      <c r="D11" s="61"/>
      <c r="E11" s="14"/>
      <c r="F11" s="51"/>
      <c r="G11" s="48"/>
    </row>
    <row r="12" spans="1:9">
      <c r="A12" s="20" t="s">
        <v>63</v>
      </c>
      <c r="B12" s="61">
        <v>6500.07</v>
      </c>
      <c r="C12" s="61" t="s">
        <v>64</v>
      </c>
      <c r="D12" s="61"/>
      <c r="E12" s="14"/>
      <c r="F12" s="51"/>
      <c r="G12" s="4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D1:K25"/>
  <sheetViews>
    <sheetView topLeftCell="C1" workbookViewId="0">
      <selection activeCell="D1" sqref="D1:K25"/>
    </sheetView>
  </sheetViews>
  <sheetFormatPr baseColWidth="10" defaultRowHeight="15" x14ac:dyDescent="0"/>
  <cols>
    <col min="5" max="5" width="10.83203125" style="1"/>
    <col min="7" max="7" width="12.83203125" customWidth="1"/>
    <col min="8" max="8" width="12.1640625" customWidth="1"/>
    <col min="9" max="9" width="12.33203125" customWidth="1"/>
  </cols>
  <sheetData>
    <row r="1" spans="4:10">
      <c r="F1" t="s">
        <v>124</v>
      </c>
      <c r="G1" t="s">
        <v>100</v>
      </c>
      <c r="H1" t="s">
        <v>70</v>
      </c>
      <c r="I1" t="s">
        <v>71</v>
      </c>
      <c r="J1" t="s">
        <v>72</v>
      </c>
    </row>
    <row r="2" spans="4:10">
      <c r="D2" t="s">
        <v>118</v>
      </c>
      <c r="F2">
        <v>1044.51</v>
      </c>
    </row>
    <row r="3" spans="4:10">
      <c r="E3" s="1" t="s">
        <v>119</v>
      </c>
      <c r="F3">
        <v>-124.29</v>
      </c>
    </row>
    <row r="4" spans="4:10">
      <c r="E4" s="1" t="s">
        <v>120</v>
      </c>
      <c r="F4">
        <v>-720</v>
      </c>
    </row>
    <row r="5" spans="4:10">
      <c r="E5" s="1" t="s">
        <v>121</v>
      </c>
      <c r="F5">
        <v>-512</v>
      </c>
    </row>
    <row r="6" spans="4:10">
      <c r="E6" s="1" t="s">
        <v>122</v>
      </c>
      <c r="F6">
        <v>-50</v>
      </c>
    </row>
    <row r="7" spans="4:10">
      <c r="E7" s="1" t="s">
        <v>123</v>
      </c>
      <c r="F7">
        <v>-96.8</v>
      </c>
    </row>
    <row r="9" spans="4:10">
      <c r="E9" s="1" t="s">
        <v>125</v>
      </c>
      <c r="G9">
        <v>-198</v>
      </c>
    </row>
    <row r="11" spans="4:10">
      <c r="E11" s="1" t="s">
        <v>126</v>
      </c>
      <c r="H11">
        <v>-244</v>
      </c>
    </row>
    <row r="12" spans="4:10">
      <c r="E12" s="1" t="s">
        <v>128</v>
      </c>
      <c r="H12">
        <v>-22</v>
      </c>
    </row>
    <row r="14" spans="4:10">
      <c r="E14" s="1" t="s">
        <v>129</v>
      </c>
      <c r="I14">
        <v>-265</v>
      </c>
    </row>
    <row r="16" spans="4:10">
      <c r="E16" s="1" t="s">
        <v>130</v>
      </c>
      <c r="J16">
        <v>-760</v>
      </c>
    </row>
    <row r="19" spans="5:11">
      <c r="E19" s="1" t="s">
        <v>131</v>
      </c>
      <c r="K19">
        <v>-1350</v>
      </c>
    </row>
    <row r="20" spans="5:11">
      <c r="E20" s="1" t="s">
        <v>132</v>
      </c>
      <c r="K20">
        <v>-343</v>
      </c>
    </row>
    <row r="21" spans="5:11">
      <c r="E21" s="1" t="s">
        <v>133</v>
      </c>
      <c r="K21">
        <v>-627</v>
      </c>
    </row>
    <row r="23" spans="5:11">
      <c r="F23" s="96" t="s">
        <v>109</v>
      </c>
      <c r="G23" s="108" t="s">
        <v>110</v>
      </c>
      <c r="H23" s="108" t="s">
        <v>111</v>
      </c>
      <c r="I23" s="108" t="s">
        <v>112</v>
      </c>
      <c r="J23" s="109" t="s">
        <v>113</v>
      </c>
      <c r="K23" s="39" t="s">
        <v>114</v>
      </c>
    </row>
    <row r="24" spans="5:11">
      <c r="F24" s="97" t="s">
        <v>68</v>
      </c>
      <c r="G24" s="110" t="s">
        <v>69</v>
      </c>
      <c r="H24" s="110" t="s">
        <v>70</v>
      </c>
      <c r="I24" s="110" t="s">
        <v>71</v>
      </c>
      <c r="J24" s="111" t="s">
        <v>72</v>
      </c>
      <c r="K24" s="40" t="s">
        <v>73</v>
      </c>
    </row>
    <row r="25" spans="5:11">
      <c r="E25" s="1" t="s">
        <v>127</v>
      </c>
      <c r="F25">
        <f>SUM(F2:F11)</f>
        <v>-458.58</v>
      </c>
      <c r="G25">
        <f>F25+SUM(G2:G18)</f>
        <v>-656.57999999999993</v>
      </c>
      <c r="H25">
        <f>G25+SUM(H2:H18)</f>
        <v>-922.57999999999993</v>
      </c>
      <c r="I25">
        <f>H25+SUM(I2:I18)</f>
        <v>-1187.58</v>
      </c>
      <c r="J25">
        <f>I25+SUM(J2:J18)</f>
        <v>-1947.58</v>
      </c>
      <c r="K25">
        <f>J25+SUM(K2:K21)</f>
        <v>-4267.58</v>
      </c>
    </row>
  </sheetData>
  <phoneticPr fontId="7" type="noConversion"/>
  <pageMargins left="0.75" right="0.75" top="1" bottom="1" header="0.5" footer="0.5"/>
  <pageSetup scale="91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19"/>
  <sheetViews>
    <sheetView workbookViewId="0">
      <selection activeCell="A20" sqref="A20"/>
    </sheetView>
  </sheetViews>
  <sheetFormatPr baseColWidth="10" defaultRowHeight="15" x14ac:dyDescent="0"/>
  <cols>
    <col min="1" max="1" width="32.5" style="1" customWidth="1"/>
    <col min="2" max="2" width="17.6640625" style="60" customWidth="1"/>
    <col min="3" max="3" width="15.5" style="61" customWidth="1"/>
    <col min="4" max="4" width="14.83203125" style="61" customWidth="1"/>
    <col min="5" max="5" width="16.6640625" style="14" customWidth="1"/>
    <col min="6" max="6" width="16.6640625" style="48" customWidth="1"/>
    <col min="7" max="7" width="14.83203125" style="48" customWidth="1"/>
    <col min="8" max="8" width="14.83203125" customWidth="1"/>
    <col min="9" max="9" width="14.6640625" customWidth="1"/>
    <col min="10" max="10" width="12.83203125" customWidth="1"/>
  </cols>
  <sheetData>
    <row r="1" spans="1:9">
      <c r="B1" s="55" t="s">
        <v>105</v>
      </c>
      <c r="C1" s="56" t="s">
        <v>105</v>
      </c>
      <c r="D1" s="70" t="s">
        <v>6</v>
      </c>
      <c r="E1" s="137" t="s">
        <v>44</v>
      </c>
      <c r="F1" s="137" t="s">
        <v>8</v>
      </c>
      <c r="G1" s="153" t="s">
        <v>9</v>
      </c>
      <c r="H1" s="86" t="s">
        <v>6</v>
      </c>
      <c r="I1" s="6" t="s">
        <v>7</v>
      </c>
    </row>
    <row r="2" spans="1:9">
      <c r="B2" s="55" t="s">
        <v>0</v>
      </c>
      <c r="C2" s="56" t="s">
        <v>1</v>
      </c>
      <c r="D2" s="56" t="s">
        <v>2</v>
      </c>
      <c r="E2" s="137" t="s">
        <v>3</v>
      </c>
      <c r="F2" s="137" t="s">
        <v>4</v>
      </c>
      <c r="G2" s="153" t="s">
        <v>10</v>
      </c>
      <c r="H2" s="86" t="s">
        <v>24</v>
      </c>
      <c r="I2" s="6" t="s">
        <v>53</v>
      </c>
    </row>
    <row r="3" spans="1:9">
      <c r="A3" s="2" t="s">
        <v>15</v>
      </c>
      <c r="B3" s="57"/>
      <c r="C3" s="58"/>
      <c r="D3" s="58"/>
      <c r="E3" s="138"/>
      <c r="F3" s="138"/>
      <c r="G3" s="154"/>
      <c r="H3" s="52"/>
      <c r="I3" s="15"/>
    </row>
    <row r="4" spans="1:9">
      <c r="A4" s="1" t="s">
        <v>19</v>
      </c>
      <c r="B4" s="22"/>
      <c r="C4" s="23"/>
      <c r="D4" s="33"/>
      <c r="E4" s="139">
        <v>205</v>
      </c>
      <c r="F4" s="140"/>
      <c r="G4" s="155"/>
      <c r="H4" s="87">
        <v>204.78</v>
      </c>
      <c r="I4" s="87"/>
    </row>
    <row r="5" spans="1:9">
      <c r="A5" s="1" t="s">
        <v>18</v>
      </c>
      <c r="B5" s="24"/>
      <c r="C5" s="25"/>
      <c r="D5" s="27"/>
      <c r="E5" s="141">
        <v>164</v>
      </c>
      <c r="F5" s="142"/>
      <c r="G5" s="156"/>
      <c r="H5" s="88">
        <v>137.55000000000001</v>
      </c>
      <c r="I5" s="88"/>
    </row>
    <row r="6" spans="1:9">
      <c r="A6" s="1" t="s">
        <v>17</v>
      </c>
      <c r="B6" s="26"/>
      <c r="C6" s="27">
        <v>321.14</v>
      </c>
      <c r="D6" s="27"/>
      <c r="E6" s="141"/>
      <c r="F6" s="142"/>
      <c r="G6" s="157">
        <v>588.17999999999995</v>
      </c>
      <c r="H6" s="88"/>
      <c r="I6" s="83">
        <v>116.85</v>
      </c>
    </row>
    <row r="7" spans="1:9">
      <c r="A7" s="1" t="s">
        <v>21</v>
      </c>
      <c r="B7" s="26"/>
      <c r="C7" s="27"/>
      <c r="D7" s="27"/>
      <c r="E7" s="141">
        <v>168.38</v>
      </c>
      <c r="F7" s="142"/>
      <c r="G7" s="156"/>
      <c r="H7" s="88"/>
      <c r="I7" s="83">
        <v>168.38</v>
      </c>
    </row>
    <row r="8" spans="1:9">
      <c r="A8" s="1" t="s">
        <v>42</v>
      </c>
      <c r="B8" s="26"/>
      <c r="C8" s="27">
        <f>10.99+27.99</f>
        <v>38.979999999999997</v>
      </c>
      <c r="D8" s="27">
        <v>21.98</v>
      </c>
      <c r="E8" s="141">
        <v>22.19</v>
      </c>
      <c r="F8" s="142"/>
      <c r="G8" s="157">
        <v>38.979999999999997</v>
      </c>
      <c r="H8" s="46">
        <v>21.98</v>
      </c>
      <c r="I8" s="83">
        <v>22.19</v>
      </c>
    </row>
    <row r="9" spans="1:9">
      <c r="A9" s="1" t="s">
        <v>43</v>
      </c>
      <c r="B9" s="26"/>
      <c r="C9" s="27">
        <f>96.8</f>
        <v>96.8</v>
      </c>
      <c r="D9" s="27"/>
      <c r="E9" s="141"/>
      <c r="F9" s="142"/>
      <c r="G9" s="165">
        <f>96.8</f>
        <v>96.8</v>
      </c>
      <c r="H9" s="46">
        <v>198</v>
      </c>
      <c r="I9" s="83"/>
    </row>
    <row r="10" spans="1:9">
      <c r="A10" s="1" t="s">
        <v>11</v>
      </c>
      <c r="B10" s="26">
        <v>500</v>
      </c>
      <c r="C10" s="27">
        <v>540</v>
      </c>
      <c r="D10" s="27">
        <v>540</v>
      </c>
      <c r="E10" s="141">
        <v>500</v>
      </c>
      <c r="F10" s="142">
        <v>540</v>
      </c>
      <c r="G10" s="165">
        <v>760</v>
      </c>
      <c r="H10" s="88">
        <v>760</v>
      </c>
      <c r="I10" s="83">
        <v>540</v>
      </c>
    </row>
    <row r="11" spans="1:9">
      <c r="A11" s="1" t="s">
        <v>23</v>
      </c>
      <c r="B11" s="26">
        <v>267</v>
      </c>
      <c r="C11" s="27">
        <v>800</v>
      </c>
      <c r="D11" s="27">
        <v>600</v>
      </c>
      <c r="E11" s="141">
        <v>361</v>
      </c>
      <c r="F11" s="142"/>
      <c r="G11" s="156"/>
      <c r="H11" s="88"/>
      <c r="I11" s="88">
        <v>1344</v>
      </c>
    </row>
    <row r="12" spans="1:9">
      <c r="A12" s="1" t="s">
        <v>29</v>
      </c>
      <c r="B12" s="26"/>
      <c r="C12" s="27"/>
      <c r="D12" s="27">
        <v>250</v>
      </c>
      <c r="E12" s="141">
        <v>365</v>
      </c>
      <c r="F12" s="142"/>
      <c r="G12" s="156"/>
      <c r="H12" s="88">
        <v>100</v>
      </c>
      <c r="I12" s="83"/>
    </row>
    <row r="13" spans="1:9">
      <c r="A13" s="1" t="s">
        <v>51</v>
      </c>
      <c r="B13" s="26"/>
      <c r="C13" s="27">
        <v>243.92</v>
      </c>
      <c r="D13" s="27"/>
      <c r="E13" s="141"/>
      <c r="F13" s="142"/>
      <c r="G13" s="156"/>
      <c r="H13" s="46">
        <v>243.92</v>
      </c>
      <c r="I13" s="83"/>
    </row>
    <row r="14" spans="1:9">
      <c r="A14" s="1" t="s">
        <v>16</v>
      </c>
      <c r="B14" s="26"/>
      <c r="C14" s="27"/>
      <c r="D14" s="27"/>
      <c r="E14" s="141"/>
      <c r="F14" s="142"/>
      <c r="G14" s="156"/>
      <c r="H14" s="88"/>
      <c r="I14" s="83"/>
    </row>
    <row r="15" spans="1:9">
      <c r="A15" s="1" t="s">
        <v>85</v>
      </c>
      <c r="B15" s="26"/>
      <c r="C15" s="27"/>
      <c r="D15" s="27"/>
      <c r="E15" s="141"/>
      <c r="F15" s="142">
        <v>56</v>
      </c>
      <c r="G15" s="156"/>
      <c r="H15" s="88"/>
      <c r="I15" s="83"/>
    </row>
    <row r="16" spans="1:9">
      <c r="A16" s="1" t="s">
        <v>102</v>
      </c>
      <c r="B16" s="26"/>
      <c r="C16" s="27"/>
      <c r="D16" s="27"/>
      <c r="E16" s="141">
        <v>1100</v>
      </c>
      <c r="F16" s="142">
        <v>35</v>
      </c>
      <c r="G16" s="156"/>
      <c r="H16" s="88"/>
      <c r="I16" s="83"/>
    </row>
    <row r="17" spans="1:9">
      <c r="A17" s="1" t="s">
        <v>46</v>
      </c>
      <c r="B17" s="26"/>
      <c r="C17" s="27">
        <v>225</v>
      </c>
      <c r="D17" s="27"/>
      <c r="E17" s="141"/>
      <c r="F17" s="142"/>
      <c r="G17" s="156"/>
      <c r="H17" s="88"/>
      <c r="I17" s="83"/>
    </row>
    <row r="18" spans="1:9">
      <c r="A18" s="1" t="s">
        <v>47</v>
      </c>
      <c r="B18" s="28"/>
      <c r="C18" s="29"/>
      <c r="D18" s="29">
        <v>265</v>
      </c>
      <c r="E18" s="143"/>
      <c r="F18" s="144"/>
      <c r="G18" s="158"/>
      <c r="H18" s="47">
        <v>265</v>
      </c>
      <c r="I18" s="84"/>
    </row>
    <row r="19" spans="1:9">
      <c r="B19" s="30"/>
      <c r="C19" s="31"/>
      <c r="D19" s="31"/>
      <c r="E19" s="145"/>
      <c r="F19" s="146"/>
      <c r="G19" s="159"/>
      <c r="H19" s="90"/>
      <c r="I19" s="85"/>
    </row>
    <row r="20" spans="1:9">
      <c r="A20" s="1" t="s">
        <v>66</v>
      </c>
      <c r="B20" s="32"/>
      <c r="C20" s="33"/>
      <c r="D20" s="33"/>
      <c r="E20" s="139"/>
      <c r="F20" s="140"/>
      <c r="G20" s="155"/>
      <c r="H20" s="87">
        <v>100</v>
      </c>
      <c r="I20" s="82"/>
    </row>
    <row r="21" spans="1:9">
      <c r="A21" s="1" t="s">
        <v>20</v>
      </c>
      <c r="B21" s="26"/>
      <c r="C21" s="27"/>
      <c r="D21" s="27"/>
      <c r="E21" s="141"/>
      <c r="F21" s="142"/>
      <c r="G21" s="156"/>
      <c r="H21" s="88"/>
      <c r="I21" s="83">
        <v>100</v>
      </c>
    </row>
    <row r="22" spans="1:9">
      <c r="A22" s="1" t="s">
        <v>31</v>
      </c>
      <c r="B22" s="26"/>
      <c r="C22" s="27"/>
      <c r="D22" s="27"/>
      <c r="E22" s="141"/>
      <c r="F22" s="142"/>
      <c r="G22" s="156"/>
      <c r="H22" s="88"/>
      <c r="I22" s="83">
        <v>15</v>
      </c>
    </row>
    <row r="23" spans="1:9">
      <c r="A23" s="1" t="s">
        <v>39</v>
      </c>
      <c r="B23" s="26"/>
      <c r="C23" s="27"/>
      <c r="D23" s="27"/>
      <c r="E23" s="141"/>
      <c r="F23" s="142"/>
      <c r="G23" s="156"/>
      <c r="H23" s="88"/>
      <c r="I23" s="83">
        <v>350</v>
      </c>
    </row>
    <row r="24" spans="1:9">
      <c r="A24" s="1" t="s">
        <v>40</v>
      </c>
      <c r="B24" s="26"/>
      <c r="C24" s="27"/>
      <c r="D24" s="27"/>
      <c r="E24" s="141"/>
      <c r="F24" s="142"/>
      <c r="G24" s="156"/>
      <c r="H24" s="88"/>
      <c r="I24" s="83">
        <v>150</v>
      </c>
    </row>
    <row r="25" spans="1:9">
      <c r="A25" s="1" t="s">
        <v>67</v>
      </c>
      <c r="B25" s="28"/>
      <c r="C25" s="29"/>
      <c r="D25" s="29">
        <v>1352.17</v>
      </c>
      <c r="E25" s="143"/>
      <c r="F25" s="144"/>
      <c r="G25" s="158"/>
      <c r="H25" s="89"/>
      <c r="I25" s="84"/>
    </row>
    <row r="26" spans="1:9">
      <c r="B26" s="30"/>
      <c r="C26" s="31"/>
      <c r="D26" s="31"/>
      <c r="E26" s="145"/>
      <c r="F26" s="146"/>
      <c r="G26" s="159"/>
      <c r="H26" s="90"/>
      <c r="I26" s="85"/>
    </row>
    <row r="27" spans="1:9">
      <c r="A27" s="2" t="s">
        <v>5</v>
      </c>
      <c r="B27" s="32"/>
      <c r="C27" s="33"/>
      <c r="D27" s="33"/>
      <c r="E27" s="139"/>
      <c r="F27" s="140"/>
      <c r="G27" s="155"/>
      <c r="H27" s="87"/>
      <c r="I27" s="82"/>
    </row>
    <row r="28" spans="1:9">
      <c r="A28" s="1" t="s">
        <v>12</v>
      </c>
      <c r="B28" s="26"/>
      <c r="C28" s="27"/>
      <c r="D28" s="27">
        <v>500</v>
      </c>
      <c r="E28" s="141">
        <v>100</v>
      </c>
      <c r="F28" s="142"/>
      <c r="G28" s="156"/>
      <c r="H28" s="88">
        <v>100</v>
      </c>
      <c r="I28" s="83"/>
    </row>
    <row r="29" spans="1:9">
      <c r="A29" s="1" t="s">
        <v>14</v>
      </c>
      <c r="B29" s="26"/>
      <c r="C29" s="27"/>
      <c r="D29" s="27"/>
      <c r="E29" s="141">
        <f>286+325</f>
        <v>611</v>
      </c>
      <c r="F29" s="142"/>
      <c r="G29" s="156"/>
      <c r="H29" s="88">
        <v>242.72</v>
      </c>
      <c r="I29" s="83"/>
    </row>
    <row r="30" spans="1:9">
      <c r="A30" s="1" t="s">
        <v>13</v>
      </c>
      <c r="B30" s="26"/>
      <c r="C30" s="27"/>
      <c r="D30" s="27"/>
      <c r="E30" s="141">
        <v>27.99</v>
      </c>
      <c r="F30" s="142"/>
      <c r="G30" s="156"/>
      <c r="H30" s="88"/>
      <c r="I30" s="83">
        <v>27.99</v>
      </c>
    </row>
    <row r="31" spans="1:9">
      <c r="A31" s="1" t="s">
        <v>41</v>
      </c>
      <c r="B31" s="28"/>
      <c r="C31" s="29"/>
      <c r="D31" s="29"/>
      <c r="E31" s="143"/>
      <c r="F31" s="144"/>
      <c r="G31" s="158"/>
      <c r="H31" s="89"/>
      <c r="I31" s="84"/>
    </row>
    <row r="32" spans="1:9">
      <c r="B32" s="30"/>
      <c r="C32" s="31"/>
      <c r="D32" s="31"/>
      <c r="E32" s="145"/>
      <c r="F32" s="146"/>
      <c r="G32" s="159"/>
      <c r="H32" s="90"/>
      <c r="I32" s="85"/>
    </row>
    <row r="33" spans="1:9">
      <c r="A33" s="2" t="s">
        <v>115</v>
      </c>
      <c r="B33" s="30"/>
      <c r="C33" s="31"/>
      <c r="D33" s="31"/>
      <c r="E33" s="145"/>
      <c r="F33" s="146"/>
      <c r="G33" s="159"/>
      <c r="H33" s="90"/>
      <c r="I33" s="85"/>
    </row>
    <row r="34" spans="1:9">
      <c r="A34" s="1" t="s">
        <v>55</v>
      </c>
      <c r="B34" s="32"/>
      <c r="C34" s="33"/>
      <c r="D34" s="33">
        <v>325.45999999999998</v>
      </c>
      <c r="E34" s="139"/>
      <c r="F34" s="140"/>
      <c r="G34" s="155"/>
      <c r="H34" s="87"/>
      <c r="I34" s="82"/>
    </row>
    <row r="35" spans="1:9">
      <c r="A35" s="1" t="s">
        <v>14</v>
      </c>
      <c r="B35" s="26"/>
      <c r="C35" s="27">
        <v>470.8</v>
      </c>
      <c r="D35" s="27"/>
      <c r="E35" s="141"/>
      <c r="F35" s="142"/>
      <c r="G35" s="156"/>
      <c r="H35" s="88">
        <v>383.98</v>
      </c>
      <c r="I35" s="83"/>
    </row>
    <row r="36" spans="1:9">
      <c r="A36" s="1" t="s">
        <v>13</v>
      </c>
      <c r="B36" s="26"/>
      <c r="C36" s="27"/>
      <c r="D36" s="27"/>
      <c r="E36" s="141">
        <v>106.29</v>
      </c>
      <c r="F36" s="142"/>
      <c r="G36" s="156"/>
      <c r="H36" s="88"/>
      <c r="I36" s="83">
        <v>125.95</v>
      </c>
    </row>
    <row r="37" spans="1:9">
      <c r="A37" s="1" t="s">
        <v>11</v>
      </c>
      <c r="B37" s="26">
        <v>220</v>
      </c>
      <c r="C37" s="27">
        <v>220</v>
      </c>
      <c r="D37" s="27">
        <v>220</v>
      </c>
      <c r="E37" s="141">
        <v>220</v>
      </c>
      <c r="F37" s="142">
        <v>220</v>
      </c>
      <c r="G37" s="76"/>
      <c r="H37" s="88"/>
      <c r="I37" s="83"/>
    </row>
    <row r="38" spans="1:9">
      <c r="A38" s="1" t="s">
        <v>16</v>
      </c>
      <c r="B38" s="130"/>
      <c r="C38" s="27"/>
      <c r="D38" s="27"/>
      <c r="E38" s="141">
        <v>543.30999999999995</v>
      </c>
      <c r="F38" s="142"/>
      <c r="G38" s="156"/>
      <c r="H38" s="88"/>
      <c r="I38" s="83">
        <v>928.73</v>
      </c>
    </row>
    <row r="39" spans="1:9">
      <c r="A39" s="1" t="s">
        <v>89</v>
      </c>
      <c r="B39" s="28"/>
      <c r="C39" s="29"/>
      <c r="D39" s="29"/>
      <c r="E39" s="143">
        <v>278.16000000000003</v>
      </c>
      <c r="F39" s="144"/>
      <c r="G39" s="158"/>
      <c r="H39" s="89"/>
      <c r="I39" s="84">
        <v>278.16000000000003</v>
      </c>
    </row>
    <row r="40" spans="1:9">
      <c r="A40" s="1" t="s">
        <v>91</v>
      </c>
      <c r="B40" s="30"/>
      <c r="C40" s="31"/>
      <c r="D40" s="31"/>
      <c r="E40" s="141">
        <v>300</v>
      </c>
      <c r="F40" s="146"/>
      <c r="G40" s="159"/>
      <c r="H40" s="90"/>
      <c r="I40" s="15"/>
    </row>
    <row r="41" spans="1:9">
      <c r="E41" s="147"/>
      <c r="F41" s="147"/>
      <c r="G41" s="160"/>
      <c r="H41" s="91"/>
    </row>
    <row r="42" spans="1:9" s="4" customFormat="1" ht="2" customHeight="1">
      <c r="A42" s="3"/>
      <c r="B42" s="62"/>
      <c r="C42" s="62"/>
      <c r="D42" s="62"/>
      <c r="E42" s="148"/>
      <c r="F42" s="148"/>
      <c r="G42" s="160"/>
      <c r="H42" s="92"/>
    </row>
    <row r="43" spans="1:9" ht="16" customHeight="1">
      <c r="B43" s="55"/>
      <c r="C43" s="56"/>
      <c r="D43" s="56"/>
      <c r="E43" s="137"/>
      <c r="F43" s="137"/>
      <c r="G43" s="153"/>
      <c r="H43" s="86"/>
    </row>
    <row r="44" spans="1:9">
      <c r="B44" s="55" t="s">
        <v>54</v>
      </c>
      <c r="C44" s="56" t="s">
        <v>44</v>
      </c>
      <c r="D44" s="70" t="s">
        <v>45</v>
      </c>
      <c r="E44" s="137" t="s">
        <v>7</v>
      </c>
      <c r="F44" s="137" t="s">
        <v>8</v>
      </c>
      <c r="G44" s="153" t="s">
        <v>9</v>
      </c>
      <c r="H44" s="86" t="s">
        <v>6</v>
      </c>
      <c r="I44" s="6" t="s">
        <v>7</v>
      </c>
    </row>
    <row r="45" spans="1:9" ht="5" customHeight="1">
      <c r="E45" s="147"/>
      <c r="F45" s="147"/>
      <c r="G45" s="160"/>
      <c r="H45" s="91"/>
    </row>
    <row r="46" spans="1:9">
      <c r="B46" s="63" t="s">
        <v>0</v>
      </c>
      <c r="C46" s="64" t="s">
        <v>1</v>
      </c>
      <c r="D46" s="64" t="s">
        <v>2</v>
      </c>
      <c r="E46" s="149" t="s">
        <v>3</v>
      </c>
      <c r="F46" s="149" t="s">
        <v>4</v>
      </c>
      <c r="G46" s="161" t="s">
        <v>10</v>
      </c>
      <c r="H46" s="93" t="s">
        <v>24</v>
      </c>
      <c r="I46" s="17" t="s">
        <v>53</v>
      </c>
    </row>
    <row r="47" spans="1:9">
      <c r="A47" s="2" t="s">
        <v>25</v>
      </c>
      <c r="B47" s="65">
        <f t="shared" ref="B47:I47" si="0">SUM(B3:B46)</f>
        <v>987</v>
      </c>
      <c r="C47" s="66">
        <f t="shared" si="0"/>
        <v>2956.6400000000003</v>
      </c>
      <c r="D47" s="66">
        <f t="shared" si="0"/>
        <v>4074.61</v>
      </c>
      <c r="E47" s="150">
        <f t="shared" si="0"/>
        <v>5072.32</v>
      </c>
      <c r="F47" s="150">
        <f t="shared" si="0"/>
        <v>851</v>
      </c>
      <c r="G47" s="162">
        <f t="shared" si="0"/>
        <v>1483.96</v>
      </c>
      <c r="H47" s="72">
        <f t="shared" si="0"/>
        <v>2757.93</v>
      </c>
      <c r="I47" s="5">
        <f t="shared" si="0"/>
        <v>4167.25</v>
      </c>
    </row>
    <row r="48" spans="1:9">
      <c r="A48" s="1" t="s">
        <v>48</v>
      </c>
      <c r="B48" s="65">
        <f>267+B21+B22+B23+B24+B10+B37</f>
        <v>987</v>
      </c>
      <c r="C48" s="66">
        <f>C6+SUM(C8:C11)+C13+C17+C37+C35</f>
        <v>2956.6400000000003</v>
      </c>
      <c r="D48" s="66">
        <f>D37+D28+D10+D8+D34+D25+D18+D11+D12</f>
        <v>4074.61</v>
      </c>
      <c r="E48" s="150">
        <f>E39+E38+E36+E30+E29+E28+E20+E12+E8+E5+E4+E16+E11+E37+E40+E10+E7</f>
        <v>5072.3200000000006</v>
      </c>
      <c r="F48" s="150">
        <f>F37+F16+F15+F10</f>
        <v>851</v>
      </c>
      <c r="G48" s="162">
        <f>G6+G8+G9+G10</f>
        <v>1483.96</v>
      </c>
      <c r="H48" s="91">
        <v>0</v>
      </c>
      <c r="I48">
        <v>0</v>
      </c>
    </row>
    <row r="49" spans="1:9">
      <c r="B49" s="65"/>
      <c r="E49" s="147"/>
      <c r="F49" s="147"/>
      <c r="G49" s="160"/>
      <c r="H49" s="91"/>
    </row>
    <row r="50" spans="1:9" s="8" customFormat="1">
      <c r="A50" s="2" t="s">
        <v>49</v>
      </c>
      <c r="B50" s="50">
        <f>B47-B48</f>
        <v>0</v>
      </c>
      <c r="C50" s="67">
        <f t="shared" ref="C50:I50" si="1">C47-C48+B50</f>
        <v>0</v>
      </c>
      <c r="D50" s="67">
        <f t="shared" si="1"/>
        <v>0</v>
      </c>
      <c r="E50" s="151">
        <f t="shared" si="1"/>
        <v>-9.0949470177292824E-13</v>
      </c>
      <c r="F50" s="151">
        <f t="shared" si="1"/>
        <v>-9.0949470177292824E-13</v>
      </c>
      <c r="G50" s="163">
        <f t="shared" si="1"/>
        <v>-9.0949470177292824E-13</v>
      </c>
      <c r="H50" s="94">
        <f t="shared" si="1"/>
        <v>2757.9299999999989</v>
      </c>
      <c r="I50" s="7">
        <f t="shared" si="1"/>
        <v>6925.1799999999985</v>
      </c>
    </row>
    <row r="109" spans="1:6">
      <c r="A109" s="20" t="s">
        <v>65</v>
      </c>
      <c r="B109" s="61"/>
      <c r="F109" s="51"/>
    </row>
    <row r="110" spans="1:6">
      <c r="A110" s="20"/>
      <c r="B110" s="61"/>
      <c r="F110" s="51"/>
    </row>
    <row r="111" spans="1:6">
      <c r="A111" s="20"/>
      <c r="B111" s="61"/>
      <c r="F111" s="51"/>
    </row>
    <row r="112" spans="1:6">
      <c r="A112" s="20"/>
      <c r="B112" s="61"/>
      <c r="F112" s="51"/>
    </row>
    <row r="113" spans="1:6">
      <c r="A113" s="20"/>
      <c r="B113" s="61"/>
      <c r="F113" s="51"/>
    </row>
    <row r="114" spans="1:6">
      <c r="A114" s="20"/>
      <c r="B114" s="61"/>
      <c r="F114" s="51"/>
    </row>
    <row r="115" spans="1:6">
      <c r="A115" s="20"/>
      <c r="B115" s="61"/>
      <c r="F115" s="51"/>
    </row>
    <row r="116" spans="1:6">
      <c r="A116" s="20"/>
      <c r="B116" s="61"/>
      <c r="F116" s="51"/>
    </row>
    <row r="117" spans="1:6">
      <c r="A117" s="20"/>
      <c r="B117" s="61"/>
      <c r="F117" s="51"/>
    </row>
    <row r="118" spans="1:6">
      <c r="A118" s="20"/>
      <c r="B118" s="61"/>
      <c r="F118" s="51"/>
    </row>
    <row r="119" spans="1:6">
      <c r="A119" s="20"/>
      <c r="B119" s="61"/>
      <c r="F119" s="51"/>
    </row>
  </sheetData>
  <phoneticPr fontId="7" type="noConversion"/>
  <printOptions horizontalCentered="1" verticalCentered="1"/>
  <pageMargins left="0" right="0" top="0" bottom="0" header="0" footer="0"/>
  <pageSetup scale="77" orientation="landscape" horizontalDpi="4294967292" verticalDpi="4294967292"/>
  <rowBreaks count="1" manualBreakCount="1">
    <brk id="50" max="16383" man="1"/>
  </rowBreaks>
  <legacy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0"/>
  <sheetViews>
    <sheetView workbookViewId="0">
      <selection activeCell="H5" sqref="H5"/>
    </sheetView>
  </sheetViews>
  <sheetFormatPr baseColWidth="10" defaultRowHeight="15" x14ac:dyDescent="0"/>
  <cols>
    <col min="1" max="1" width="30" bestFit="1" customWidth="1"/>
    <col min="2" max="8" width="13.5" customWidth="1"/>
  </cols>
  <sheetData>
    <row r="1" spans="1:9" ht="33">
      <c r="A1" s="1"/>
      <c r="B1" s="60"/>
      <c r="C1" s="61"/>
      <c r="D1" s="61"/>
      <c r="E1" s="164" t="s">
        <v>45</v>
      </c>
      <c r="F1" s="48"/>
      <c r="G1" s="48"/>
    </row>
    <row r="2" spans="1:9">
      <c r="A2" s="1" t="s">
        <v>108</v>
      </c>
      <c r="B2" s="167" t="s">
        <v>117</v>
      </c>
      <c r="C2" s="96" t="s">
        <v>109</v>
      </c>
      <c r="D2" s="108" t="s">
        <v>110</v>
      </c>
      <c r="E2" s="108" t="s">
        <v>111</v>
      </c>
      <c r="F2" s="108" t="s">
        <v>112</v>
      </c>
      <c r="G2" s="109" t="s">
        <v>113</v>
      </c>
      <c r="H2" s="39" t="s">
        <v>114</v>
      </c>
      <c r="I2" s="15"/>
    </row>
    <row r="3" spans="1:9">
      <c r="A3" s="1"/>
      <c r="B3" s="106" t="s">
        <v>116</v>
      </c>
      <c r="C3" s="97" t="s">
        <v>68</v>
      </c>
      <c r="D3" s="110" t="s">
        <v>69</v>
      </c>
      <c r="E3" s="110" t="s">
        <v>70</v>
      </c>
      <c r="F3" s="110" t="s">
        <v>71</v>
      </c>
      <c r="G3" s="111" t="s">
        <v>72</v>
      </c>
      <c r="H3" s="40" t="s">
        <v>73</v>
      </c>
      <c r="I3" s="35" t="s">
        <v>76</v>
      </c>
    </row>
    <row r="4" spans="1:9">
      <c r="A4" s="2" t="s">
        <v>15</v>
      </c>
      <c r="B4" s="61"/>
      <c r="C4" s="101"/>
      <c r="D4" s="112"/>
      <c r="E4" s="112"/>
      <c r="F4" s="112"/>
      <c r="G4" s="113"/>
      <c r="H4" s="42"/>
    </row>
    <row r="5" spans="1:9">
      <c r="A5" s="41" t="s">
        <v>19</v>
      </c>
      <c r="B5" s="58"/>
      <c r="C5" s="102"/>
      <c r="D5" s="114"/>
      <c r="E5" s="114"/>
      <c r="F5" s="114"/>
      <c r="G5" s="115"/>
      <c r="H5" s="87">
        <v>204.78</v>
      </c>
    </row>
    <row r="6" spans="1:9">
      <c r="A6" s="41" t="s">
        <v>18</v>
      </c>
      <c r="B6" s="58"/>
      <c r="C6" s="103"/>
      <c r="D6" s="116"/>
      <c r="E6" s="116"/>
      <c r="F6" s="116"/>
      <c r="G6" s="117"/>
      <c r="H6" s="88">
        <v>137.55000000000001</v>
      </c>
    </row>
    <row r="7" spans="1:9">
      <c r="A7" s="80" t="s">
        <v>17</v>
      </c>
      <c r="B7" s="58" t="s">
        <v>83</v>
      </c>
      <c r="C7" s="103"/>
      <c r="D7" s="116"/>
      <c r="E7" s="116"/>
      <c r="F7" s="116"/>
      <c r="G7" s="117"/>
      <c r="H7" s="44"/>
    </row>
    <row r="8" spans="1:9">
      <c r="A8" s="80" t="s">
        <v>21</v>
      </c>
      <c r="B8" s="58"/>
      <c r="C8" s="103"/>
      <c r="D8" s="118"/>
      <c r="E8" s="116"/>
      <c r="F8" s="119"/>
      <c r="G8" s="117"/>
      <c r="H8" s="44"/>
    </row>
    <row r="9" spans="1:9">
      <c r="A9" s="38" t="s">
        <v>42</v>
      </c>
      <c r="B9" s="58" t="s">
        <v>83</v>
      </c>
      <c r="C9" s="103"/>
      <c r="D9" s="116"/>
      <c r="E9" s="46">
        <v>21.98</v>
      </c>
      <c r="F9" s="116"/>
      <c r="G9" s="117"/>
      <c r="H9" s="44"/>
      <c r="I9" t="s">
        <v>107</v>
      </c>
    </row>
    <row r="10" spans="1:9">
      <c r="A10" s="38" t="s">
        <v>43</v>
      </c>
      <c r="B10" s="168">
        <v>198</v>
      </c>
      <c r="C10" s="103"/>
      <c r="D10" s="116"/>
      <c r="E10" s="116"/>
      <c r="F10" s="116"/>
      <c r="G10" s="117"/>
      <c r="H10" s="88"/>
    </row>
    <row r="11" spans="1:9">
      <c r="A11" s="74" t="s">
        <v>11</v>
      </c>
      <c r="B11" s="58"/>
      <c r="C11" s="103"/>
      <c r="D11" s="116"/>
      <c r="E11" s="116"/>
      <c r="F11" s="116"/>
      <c r="G11" s="152">
        <v>760</v>
      </c>
      <c r="H11" s="44"/>
    </row>
    <row r="12" spans="1:9">
      <c r="A12" s="74" t="s">
        <v>23</v>
      </c>
      <c r="B12" s="58"/>
      <c r="C12" s="103"/>
      <c r="D12" s="116"/>
      <c r="E12" s="152"/>
      <c r="F12" s="120"/>
      <c r="G12" s="117"/>
      <c r="H12" s="88">
        <v>1350</v>
      </c>
    </row>
    <row r="13" spans="1:9">
      <c r="A13" s="41" t="s">
        <v>29</v>
      </c>
      <c r="B13" s="58"/>
      <c r="C13" s="103"/>
      <c r="D13" s="116"/>
      <c r="E13" s="116"/>
      <c r="F13" s="116"/>
      <c r="G13" s="117"/>
      <c r="H13" s="88">
        <v>100</v>
      </c>
    </row>
    <row r="14" spans="1:9">
      <c r="A14" s="38" t="s">
        <v>51</v>
      </c>
      <c r="B14" s="58" t="s">
        <v>83</v>
      </c>
      <c r="C14" s="103"/>
      <c r="D14" s="116"/>
      <c r="E14" s="46">
        <v>243.92</v>
      </c>
      <c r="F14" s="116"/>
      <c r="G14" s="117"/>
      <c r="H14" s="44"/>
    </row>
    <row r="15" spans="1:9">
      <c r="A15" s="80" t="s">
        <v>16</v>
      </c>
      <c r="B15" s="58" t="s">
        <v>83</v>
      </c>
      <c r="C15" s="103"/>
      <c r="D15" s="116"/>
      <c r="E15" s="116"/>
      <c r="F15" s="116"/>
      <c r="G15" s="117"/>
      <c r="H15" s="44"/>
    </row>
    <row r="16" spans="1:9">
      <c r="A16" s="80" t="s">
        <v>85</v>
      </c>
      <c r="B16" s="58" t="s">
        <v>83</v>
      </c>
      <c r="C16" s="103"/>
      <c r="D16" s="116"/>
      <c r="E16" s="116"/>
      <c r="F16" s="116"/>
      <c r="G16" s="117"/>
      <c r="H16" s="44"/>
    </row>
    <row r="17" spans="1:9">
      <c r="A17" s="80" t="s">
        <v>46</v>
      </c>
      <c r="B17" s="58" t="s">
        <v>83</v>
      </c>
      <c r="C17" s="103"/>
      <c r="D17" s="116"/>
      <c r="E17" s="116"/>
      <c r="F17" s="116"/>
      <c r="G17" s="117"/>
      <c r="H17" s="44"/>
    </row>
    <row r="18" spans="1:9">
      <c r="A18" s="80" t="s">
        <v>47</v>
      </c>
      <c r="B18" s="58"/>
      <c r="C18" s="103"/>
      <c r="D18" s="116"/>
      <c r="E18" s="116"/>
      <c r="F18" s="47">
        <v>265</v>
      </c>
      <c r="G18" s="117"/>
      <c r="H18" s="44"/>
    </row>
    <row r="19" spans="1:9">
      <c r="A19" s="80" t="s">
        <v>102</v>
      </c>
      <c r="B19" s="58"/>
      <c r="C19" s="103"/>
      <c r="D19" s="116"/>
      <c r="E19" s="116"/>
      <c r="F19" s="116"/>
      <c r="G19" s="117"/>
      <c r="H19" s="44"/>
    </row>
    <row r="20" spans="1:9">
      <c r="A20" s="1"/>
      <c r="B20" s="58"/>
      <c r="C20" s="104"/>
      <c r="D20" s="121"/>
      <c r="E20" s="121"/>
      <c r="F20" s="121"/>
      <c r="G20" s="122"/>
      <c r="H20" s="45"/>
    </row>
    <row r="21" spans="1:9">
      <c r="A21" s="41" t="s">
        <v>66</v>
      </c>
      <c r="B21" s="58"/>
      <c r="C21" s="102"/>
      <c r="D21" s="114"/>
      <c r="E21" s="114"/>
      <c r="F21" s="123"/>
      <c r="G21" s="115"/>
      <c r="H21" s="87">
        <v>100</v>
      </c>
      <c r="I21" t="s">
        <v>106</v>
      </c>
    </row>
    <row r="22" spans="1:9">
      <c r="A22" s="1" t="s">
        <v>20</v>
      </c>
      <c r="B22" s="58" t="s">
        <v>83</v>
      </c>
      <c r="C22" s="103"/>
      <c r="D22" s="116"/>
      <c r="E22" s="116"/>
      <c r="F22" s="116"/>
      <c r="G22" s="117"/>
      <c r="H22" s="44"/>
    </row>
    <row r="23" spans="1:9">
      <c r="A23" s="1" t="s">
        <v>31</v>
      </c>
      <c r="B23" s="58" t="s">
        <v>83</v>
      </c>
      <c r="C23" s="103"/>
      <c r="D23" s="116"/>
      <c r="E23" s="116"/>
      <c r="F23" s="116"/>
      <c r="G23" s="117"/>
      <c r="H23" s="44"/>
    </row>
    <row r="24" spans="1:9">
      <c r="A24" s="1" t="s">
        <v>39</v>
      </c>
      <c r="B24" s="58" t="s">
        <v>83</v>
      </c>
      <c r="C24" s="103"/>
      <c r="D24" s="116"/>
      <c r="E24" s="116"/>
      <c r="F24" s="116"/>
      <c r="G24" s="117"/>
      <c r="H24" s="44"/>
    </row>
    <row r="25" spans="1:9">
      <c r="A25" s="1" t="s">
        <v>40</v>
      </c>
      <c r="B25" s="58" t="s">
        <v>83</v>
      </c>
      <c r="C25" s="103"/>
      <c r="D25" s="116"/>
      <c r="E25" s="116"/>
      <c r="F25" s="116"/>
      <c r="G25" s="117"/>
      <c r="H25" s="44"/>
    </row>
    <row r="26" spans="1:9">
      <c r="A26" s="1" t="s">
        <v>67</v>
      </c>
      <c r="B26" s="58" t="s">
        <v>83</v>
      </c>
      <c r="C26" s="103"/>
      <c r="D26" s="116"/>
      <c r="E26" s="116"/>
      <c r="F26" s="116"/>
      <c r="G26" s="117"/>
      <c r="H26" s="44"/>
    </row>
    <row r="27" spans="1:9">
      <c r="A27" s="1"/>
      <c r="B27" s="58"/>
      <c r="C27" s="104"/>
      <c r="D27" s="121"/>
      <c r="E27" s="121"/>
      <c r="F27" s="121"/>
      <c r="G27" s="122"/>
      <c r="H27" s="45"/>
    </row>
    <row r="28" spans="1:9">
      <c r="A28" s="2" t="s">
        <v>5</v>
      </c>
      <c r="B28" s="58"/>
      <c r="C28" s="102"/>
      <c r="D28" s="114"/>
      <c r="E28" s="114"/>
      <c r="F28" s="114"/>
      <c r="G28" s="115"/>
      <c r="H28" s="43"/>
    </row>
    <row r="29" spans="1:9">
      <c r="A29" s="41" t="s">
        <v>12</v>
      </c>
      <c r="B29" s="58"/>
      <c r="C29" s="103"/>
      <c r="D29" s="116"/>
      <c r="E29" s="116"/>
      <c r="F29" s="116"/>
      <c r="G29" s="117"/>
      <c r="H29" s="88">
        <v>100</v>
      </c>
    </row>
    <row r="30" spans="1:9">
      <c r="A30" s="41" t="s">
        <v>14</v>
      </c>
      <c r="B30" s="58"/>
      <c r="C30" s="103"/>
      <c r="D30" s="116"/>
      <c r="E30" s="116"/>
      <c r="F30" s="116"/>
      <c r="G30" s="117"/>
      <c r="H30" s="88">
        <v>242.72</v>
      </c>
    </row>
    <row r="31" spans="1:9">
      <c r="A31" s="80" t="s">
        <v>13</v>
      </c>
      <c r="B31" s="58"/>
      <c r="C31" s="103"/>
      <c r="D31" s="116"/>
      <c r="E31" s="116"/>
      <c r="F31" s="116"/>
      <c r="G31" s="117"/>
      <c r="H31" s="44"/>
    </row>
    <row r="32" spans="1:9">
      <c r="A32" s="80" t="s">
        <v>41</v>
      </c>
      <c r="B32" s="58"/>
      <c r="C32" s="103"/>
      <c r="D32" s="116"/>
      <c r="E32" s="116"/>
      <c r="F32" s="116"/>
      <c r="G32" s="117"/>
      <c r="H32" s="44"/>
    </row>
    <row r="33" spans="1:10">
      <c r="A33" s="1"/>
      <c r="B33" s="58"/>
      <c r="C33" s="104"/>
      <c r="D33" s="121"/>
      <c r="E33" s="121"/>
      <c r="F33" s="121"/>
      <c r="G33" s="122"/>
      <c r="H33" s="45"/>
    </row>
    <row r="34" spans="1:10">
      <c r="A34" s="2" t="s">
        <v>115</v>
      </c>
      <c r="B34" s="58"/>
      <c r="C34" s="104"/>
      <c r="D34" s="121"/>
      <c r="E34" s="121"/>
      <c r="F34" s="121"/>
      <c r="G34" s="122"/>
      <c r="H34" s="45"/>
    </row>
    <row r="35" spans="1:10">
      <c r="A35" s="80" t="s">
        <v>55</v>
      </c>
      <c r="B35" s="58"/>
      <c r="C35" s="102"/>
      <c r="D35" s="114"/>
      <c r="E35" s="114"/>
      <c r="F35" s="114"/>
      <c r="G35" s="115"/>
      <c r="H35" s="43"/>
    </row>
    <row r="36" spans="1:10">
      <c r="A36" s="41" t="s">
        <v>14</v>
      </c>
      <c r="B36" s="58"/>
      <c r="C36" s="103"/>
      <c r="D36" s="116"/>
      <c r="E36" s="116"/>
      <c r="F36" s="116"/>
      <c r="G36" s="117"/>
      <c r="H36" s="88">
        <v>383.98</v>
      </c>
    </row>
    <row r="37" spans="1:10">
      <c r="A37" s="80" t="s">
        <v>13</v>
      </c>
      <c r="B37" s="58"/>
      <c r="C37" s="103"/>
      <c r="D37" s="116"/>
      <c r="E37" s="116"/>
      <c r="F37" s="116"/>
      <c r="G37" s="117"/>
      <c r="H37" s="44"/>
    </row>
    <row r="38" spans="1:10">
      <c r="A38" s="80" t="s">
        <v>11</v>
      </c>
      <c r="B38" s="58"/>
      <c r="C38" s="103"/>
      <c r="D38" s="116"/>
      <c r="E38" s="116"/>
      <c r="F38" s="116"/>
      <c r="G38" s="117"/>
      <c r="H38" s="44"/>
    </row>
    <row r="39" spans="1:10">
      <c r="A39" s="80" t="s">
        <v>86</v>
      </c>
      <c r="B39" s="58"/>
      <c r="C39" s="103"/>
      <c r="D39" s="116"/>
      <c r="E39" s="116"/>
      <c r="F39" s="116"/>
      <c r="G39" s="124"/>
      <c r="H39" s="44"/>
    </row>
    <row r="40" spans="1:10">
      <c r="A40" s="80" t="s">
        <v>16</v>
      </c>
      <c r="B40" s="58"/>
      <c r="C40" s="103"/>
      <c r="D40" s="116"/>
      <c r="E40" s="116"/>
      <c r="F40" s="116"/>
      <c r="G40" s="117"/>
      <c r="H40" s="44"/>
    </row>
    <row r="41" spans="1:10">
      <c r="A41" s="80" t="s">
        <v>89</v>
      </c>
      <c r="B41" s="58"/>
      <c r="C41" s="103"/>
      <c r="D41" s="116"/>
      <c r="E41" s="116"/>
      <c r="F41" s="118"/>
      <c r="G41" s="117"/>
      <c r="H41" s="44"/>
    </row>
    <row r="42" spans="1:10">
      <c r="A42" s="1"/>
      <c r="B42" s="58"/>
      <c r="C42" s="104"/>
      <c r="D42" s="121"/>
      <c r="E42" s="121"/>
      <c r="F42" s="125"/>
      <c r="G42" s="122"/>
      <c r="H42" s="45"/>
    </row>
    <row r="43" spans="1:10">
      <c r="A43" s="1"/>
      <c r="B43" s="60"/>
      <c r="C43" s="105"/>
      <c r="D43" s="121"/>
      <c r="E43" s="121"/>
      <c r="F43" s="121"/>
      <c r="G43" s="122"/>
      <c r="H43" s="45"/>
    </row>
    <row r="44" spans="1:10">
      <c r="A44" s="131" t="s">
        <v>90</v>
      </c>
      <c r="B44" s="60"/>
      <c r="C44" s="98"/>
      <c r="D44" s="126"/>
      <c r="E44" s="126"/>
      <c r="F44" s="126"/>
      <c r="G44" s="127"/>
      <c r="H44" s="52"/>
    </row>
    <row r="45" spans="1:10">
      <c r="A45" s="132" t="s">
        <v>93</v>
      </c>
      <c r="B45" s="60"/>
      <c r="C45" s="98"/>
      <c r="D45" s="126"/>
      <c r="E45" s="126"/>
      <c r="F45" s="126"/>
      <c r="G45" s="127"/>
      <c r="H45" s="52"/>
    </row>
    <row r="46" spans="1:10">
      <c r="A46" s="132" t="s">
        <v>92</v>
      </c>
      <c r="B46" s="166" t="s">
        <v>88</v>
      </c>
      <c r="C46" s="96" t="s">
        <v>77</v>
      </c>
      <c r="D46" s="108" t="s">
        <v>78</v>
      </c>
      <c r="E46" s="108" t="s">
        <v>79</v>
      </c>
      <c r="F46" s="108" t="s">
        <v>80</v>
      </c>
      <c r="G46" s="109" t="s">
        <v>81</v>
      </c>
      <c r="H46" s="39" t="s">
        <v>82</v>
      </c>
      <c r="I46" s="37" t="s">
        <v>87</v>
      </c>
      <c r="J46" s="75" t="s">
        <v>72</v>
      </c>
    </row>
    <row r="47" spans="1:10">
      <c r="A47" s="132" t="s">
        <v>94</v>
      </c>
      <c r="B47" s="97" t="s">
        <v>74</v>
      </c>
      <c r="C47" s="97" t="s">
        <v>68</v>
      </c>
      <c r="D47" s="110" t="s">
        <v>69</v>
      </c>
      <c r="E47" s="110" t="s">
        <v>70</v>
      </c>
      <c r="F47" s="110" t="s">
        <v>71</v>
      </c>
      <c r="G47" s="111" t="s">
        <v>72</v>
      </c>
      <c r="H47" s="40" t="s">
        <v>73</v>
      </c>
      <c r="I47" s="36" t="s">
        <v>84</v>
      </c>
      <c r="J47" s="75" t="s">
        <v>84</v>
      </c>
    </row>
    <row r="48" spans="1:10">
      <c r="A48" s="132" t="s">
        <v>101</v>
      </c>
      <c r="B48" s="49">
        <f t="shared" ref="B48:H48" si="0">SUM(B4:B41)</f>
        <v>198</v>
      </c>
      <c r="C48" s="49">
        <f t="shared" si="0"/>
        <v>0</v>
      </c>
      <c r="D48" s="128">
        <f t="shared" si="0"/>
        <v>0</v>
      </c>
      <c r="E48" s="128">
        <f t="shared" si="0"/>
        <v>265.89999999999998</v>
      </c>
      <c r="F48" s="128">
        <f t="shared" si="0"/>
        <v>265</v>
      </c>
      <c r="G48" s="129">
        <f t="shared" si="0"/>
        <v>760</v>
      </c>
      <c r="H48" s="72">
        <f t="shared" si="0"/>
        <v>2619.0299999999997</v>
      </c>
      <c r="I48" s="73">
        <f>SUM(B48:H48)</f>
        <v>4107.93</v>
      </c>
      <c r="J48" s="49"/>
    </row>
    <row r="49" spans="1:10">
      <c r="A49" s="2" t="s">
        <v>48</v>
      </c>
      <c r="B49" s="49"/>
      <c r="C49" s="49">
        <v>0</v>
      </c>
      <c r="D49" s="129">
        <v>0</v>
      </c>
      <c r="E49" s="128">
        <v>0</v>
      </c>
      <c r="F49" s="128">
        <v>0</v>
      </c>
      <c r="G49" s="129">
        <v>0</v>
      </c>
      <c r="H49" s="65">
        <v>0</v>
      </c>
      <c r="I49" s="7">
        <v>0</v>
      </c>
      <c r="J49" s="49"/>
    </row>
    <row r="50" spans="1:10">
      <c r="A50" s="2" t="s">
        <v>74</v>
      </c>
      <c r="B50" s="49">
        <f t="shared" ref="B50:H50" si="1">B48-B49</f>
        <v>198</v>
      </c>
      <c r="C50" s="49">
        <f t="shared" si="1"/>
        <v>0</v>
      </c>
      <c r="D50" s="129">
        <f t="shared" si="1"/>
        <v>0</v>
      </c>
      <c r="E50" s="128">
        <f t="shared" si="1"/>
        <v>265.89999999999998</v>
      </c>
      <c r="F50" s="128">
        <f t="shared" si="1"/>
        <v>265</v>
      </c>
      <c r="G50" s="129">
        <f t="shared" si="1"/>
        <v>760</v>
      </c>
      <c r="H50" s="72">
        <f t="shared" si="1"/>
        <v>2619.0299999999997</v>
      </c>
      <c r="I50" s="7">
        <f>SUM(B50:H50)</f>
        <v>4107.93</v>
      </c>
      <c r="J50" s="50">
        <f>I50-H50</f>
        <v>1488.9000000000005</v>
      </c>
    </row>
  </sheetData>
  <phoneticPr fontId="7" type="noConversion"/>
  <printOptions horizontalCentered="1" verticalCentered="1"/>
  <pageMargins left="0" right="0" top="0" bottom="0" header="0" footer="0"/>
  <pageSetup scale="74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24"/>
  <sheetViews>
    <sheetView topLeftCell="A3" workbookViewId="0">
      <selection activeCell="H7" sqref="H7"/>
    </sheetView>
  </sheetViews>
  <sheetFormatPr baseColWidth="10" defaultRowHeight="15" x14ac:dyDescent="0"/>
  <cols>
    <col min="2" max="2" width="10" customWidth="1"/>
    <col min="5" max="5" width="50.5" customWidth="1"/>
  </cols>
  <sheetData>
    <row r="1" spans="1:8">
      <c r="A1" s="324">
        <v>43020</v>
      </c>
      <c r="B1" s="325"/>
      <c r="C1" s="325"/>
      <c r="D1" s="325"/>
      <c r="E1" s="292" t="s">
        <v>206</v>
      </c>
      <c r="F1" s="325"/>
      <c r="G1" s="323">
        <v>10000</v>
      </c>
    </row>
    <row r="2" spans="1:8">
      <c r="A2" s="324"/>
      <c r="B2" s="325"/>
      <c r="C2" s="325"/>
      <c r="D2" s="325"/>
      <c r="E2" s="292" t="s">
        <v>207</v>
      </c>
      <c r="F2" s="325"/>
      <c r="G2" s="323"/>
    </row>
    <row r="3" spans="1:8">
      <c r="A3" s="324">
        <v>43055</v>
      </c>
      <c r="B3" s="325"/>
      <c r="C3" s="325"/>
      <c r="D3" s="325"/>
      <c r="E3" s="292" t="s">
        <v>206</v>
      </c>
      <c r="F3" s="325"/>
      <c r="G3" s="323">
        <v>25000</v>
      </c>
    </row>
    <row r="4" spans="1:8">
      <c r="A4" s="324"/>
      <c r="B4" s="325"/>
      <c r="C4" s="325"/>
      <c r="D4" s="325"/>
      <c r="E4" s="292" t="s">
        <v>208</v>
      </c>
      <c r="F4" s="325"/>
      <c r="G4" s="323"/>
    </row>
    <row r="5" spans="1:8">
      <c r="A5" s="324">
        <v>43047</v>
      </c>
      <c r="B5" s="325"/>
      <c r="C5" s="325"/>
      <c r="D5" s="325"/>
      <c r="E5" s="292" t="s">
        <v>206</v>
      </c>
      <c r="F5" s="325"/>
      <c r="G5" s="323">
        <v>7500</v>
      </c>
    </row>
    <row r="6" spans="1:8">
      <c r="A6" s="324"/>
      <c r="B6" s="325"/>
      <c r="C6" s="325"/>
      <c r="D6" s="325"/>
      <c r="E6" s="292" t="s">
        <v>209</v>
      </c>
      <c r="F6" s="325"/>
      <c r="G6" s="323"/>
      <c r="H6" s="301">
        <f>SUM(G1:G6)</f>
        <v>42500</v>
      </c>
    </row>
    <row r="9" spans="1:8">
      <c r="A9" s="324">
        <v>43010</v>
      </c>
      <c r="B9" s="325"/>
      <c r="C9" s="325"/>
      <c r="D9" s="325"/>
      <c r="E9" s="292" t="s">
        <v>206</v>
      </c>
      <c r="F9" s="325"/>
      <c r="G9" s="323">
        <v>10000</v>
      </c>
    </row>
    <row r="10" spans="1:8">
      <c r="A10" s="324"/>
      <c r="B10" s="325"/>
      <c r="C10" s="325"/>
      <c r="D10" s="325"/>
      <c r="E10" s="292" t="s">
        <v>210</v>
      </c>
      <c r="F10" s="325"/>
      <c r="G10" s="323"/>
    </row>
    <row r="11" spans="1:8">
      <c r="A11" s="324">
        <v>43000</v>
      </c>
      <c r="B11" s="325"/>
      <c r="C11" s="325"/>
      <c r="D11" s="325"/>
      <c r="E11" s="292" t="s">
        <v>206</v>
      </c>
      <c r="F11" s="325"/>
      <c r="G11" s="323">
        <v>1000</v>
      </c>
    </row>
    <row r="12" spans="1:8">
      <c r="A12" s="324"/>
      <c r="B12" s="325"/>
      <c r="C12" s="325"/>
      <c r="D12" s="325"/>
      <c r="E12" s="292" t="s">
        <v>211</v>
      </c>
      <c r="F12" s="325"/>
      <c r="G12" s="323"/>
    </row>
    <row r="14" spans="1:8">
      <c r="A14" s="324">
        <v>42968</v>
      </c>
      <c r="B14" s="325"/>
      <c r="C14" s="325"/>
      <c r="D14" s="325"/>
      <c r="E14" s="292" t="s">
        <v>206</v>
      </c>
      <c r="F14" s="325"/>
      <c r="G14" s="323">
        <v>15000</v>
      </c>
    </row>
    <row r="15" spans="1:8">
      <c r="A15" s="324"/>
      <c r="B15" s="325"/>
      <c r="C15" s="325"/>
      <c r="D15" s="325"/>
      <c r="E15" s="292" t="s">
        <v>212</v>
      </c>
      <c r="F15" s="325"/>
      <c r="G15" s="323"/>
    </row>
    <row r="17" spans="1:7">
      <c r="A17" s="324">
        <v>42895</v>
      </c>
      <c r="B17" s="325"/>
      <c r="C17" s="325"/>
      <c r="D17" s="325"/>
      <c r="E17" s="292" t="s">
        <v>206</v>
      </c>
      <c r="F17" s="325"/>
      <c r="G17" s="323">
        <v>3500</v>
      </c>
    </row>
    <row r="18" spans="1:7">
      <c r="A18" s="324"/>
      <c r="B18" s="325"/>
      <c r="C18" s="325"/>
      <c r="D18" s="325"/>
      <c r="E18" s="292" t="s">
        <v>213</v>
      </c>
      <c r="F18" s="325"/>
      <c r="G18" s="323"/>
    </row>
    <row r="19" spans="1:7">
      <c r="A19" s="324">
        <v>42906</v>
      </c>
      <c r="B19" s="325"/>
      <c r="C19" s="325"/>
      <c r="D19" s="325"/>
      <c r="E19" s="292" t="s">
        <v>206</v>
      </c>
      <c r="F19" s="325"/>
      <c r="G19" s="323">
        <v>2000</v>
      </c>
    </row>
    <row r="20" spans="1:7">
      <c r="A20" s="324"/>
      <c r="B20" s="325"/>
      <c r="C20" s="325"/>
      <c r="D20" s="325"/>
      <c r="E20" s="292" t="s">
        <v>214</v>
      </c>
      <c r="F20" s="325"/>
      <c r="G20" s="323"/>
    </row>
    <row r="21" spans="1:7">
      <c r="A21" s="324">
        <v>42909</v>
      </c>
      <c r="B21" s="325"/>
      <c r="C21" s="325"/>
      <c r="D21" s="325"/>
      <c r="E21" s="292" t="s">
        <v>206</v>
      </c>
      <c r="F21" s="325"/>
      <c r="G21" s="323">
        <v>700</v>
      </c>
    </row>
    <row r="22" spans="1:7">
      <c r="A22" s="324"/>
      <c r="B22" s="325"/>
      <c r="C22" s="325"/>
      <c r="D22" s="325"/>
      <c r="E22" s="292" t="s">
        <v>215</v>
      </c>
      <c r="F22" s="325"/>
      <c r="G22" s="323"/>
    </row>
    <row r="23" spans="1:7">
      <c r="A23" s="324">
        <v>42913</v>
      </c>
      <c r="B23" s="325"/>
      <c r="C23" s="325"/>
      <c r="D23" s="325"/>
      <c r="E23" s="292" t="s">
        <v>206</v>
      </c>
      <c r="F23" s="325"/>
      <c r="G23" s="323">
        <v>75000</v>
      </c>
    </row>
    <row r="24" spans="1:7">
      <c r="A24" s="324"/>
      <c r="B24" s="325"/>
      <c r="C24" s="325"/>
      <c r="D24" s="325"/>
      <c r="E24" s="292" t="s">
        <v>216</v>
      </c>
      <c r="F24" s="325"/>
      <c r="G24" s="323"/>
    </row>
  </sheetData>
  <mergeCells count="60">
    <mergeCell ref="G23:G24"/>
    <mergeCell ref="A21:A22"/>
    <mergeCell ref="B21:B22"/>
    <mergeCell ref="C21:C22"/>
    <mergeCell ref="D21:D22"/>
    <mergeCell ref="F21:F22"/>
    <mergeCell ref="G21:G22"/>
    <mergeCell ref="A23:A24"/>
    <mergeCell ref="B23:B24"/>
    <mergeCell ref="C23:C24"/>
    <mergeCell ref="D23:D24"/>
    <mergeCell ref="F23:F24"/>
    <mergeCell ref="D14:D15"/>
    <mergeCell ref="F14:F15"/>
    <mergeCell ref="G19:G20"/>
    <mergeCell ref="A17:A18"/>
    <mergeCell ref="B17:B18"/>
    <mergeCell ref="C17:C18"/>
    <mergeCell ref="D17:D18"/>
    <mergeCell ref="F17:F18"/>
    <mergeCell ref="G17:G18"/>
    <mergeCell ref="A19:A20"/>
    <mergeCell ref="B19:B20"/>
    <mergeCell ref="C19:C20"/>
    <mergeCell ref="D19:D20"/>
    <mergeCell ref="F19:F20"/>
    <mergeCell ref="G14:G15"/>
    <mergeCell ref="A14:A15"/>
    <mergeCell ref="A9:A10"/>
    <mergeCell ref="B9:B10"/>
    <mergeCell ref="C9:C10"/>
    <mergeCell ref="D9:D10"/>
    <mergeCell ref="F9:F10"/>
    <mergeCell ref="B11:B12"/>
    <mergeCell ref="C11:C12"/>
    <mergeCell ref="D11:D12"/>
    <mergeCell ref="F11:F12"/>
    <mergeCell ref="G11:G12"/>
    <mergeCell ref="B14:B15"/>
    <mergeCell ref="C14:C15"/>
    <mergeCell ref="G5:G6"/>
    <mergeCell ref="A3:A4"/>
    <mergeCell ref="B3:B4"/>
    <mergeCell ref="C3:C4"/>
    <mergeCell ref="D3:D4"/>
    <mergeCell ref="F3:F4"/>
    <mergeCell ref="G3:G4"/>
    <mergeCell ref="A5:A6"/>
    <mergeCell ref="B5:B6"/>
    <mergeCell ref="C5:C6"/>
    <mergeCell ref="D5:D6"/>
    <mergeCell ref="F5:F6"/>
    <mergeCell ref="G9:G10"/>
    <mergeCell ref="A11:A12"/>
    <mergeCell ref="G1:G2"/>
    <mergeCell ref="A1:A2"/>
    <mergeCell ref="B1:B2"/>
    <mergeCell ref="C1:C2"/>
    <mergeCell ref="D1:D2"/>
    <mergeCell ref="F1:F2"/>
  </mergeCells>
  <phoneticPr fontId="7" type="noConversion"/>
  <pageMargins left="0.75" right="0.75" top="1" bottom="1" header="0.5" footer="0.5"/>
  <pageSetup scale="7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97"/>
  <sheetViews>
    <sheetView workbookViewId="0">
      <selection activeCell="L2" sqref="L2"/>
    </sheetView>
  </sheetViews>
  <sheetFormatPr baseColWidth="10" defaultRowHeight="15" x14ac:dyDescent="0"/>
  <cols>
    <col min="6" max="6" width="10.83203125" style="305"/>
    <col min="7" max="11" width="10.83203125" style="5"/>
    <col min="12" max="12" width="12.6640625" style="7" customWidth="1"/>
    <col min="13" max="13" width="10.83203125" style="7"/>
  </cols>
  <sheetData>
    <row r="1" spans="1:15">
      <c r="A1" s="298" t="s">
        <v>221</v>
      </c>
      <c r="C1">
        <v>1000000</v>
      </c>
      <c r="F1" s="305" t="s">
        <v>237</v>
      </c>
      <c r="G1" s="5" t="s">
        <v>238</v>
      </c>
      <c r="H1" s="5" t="s">
        <v>239</v>
      </c>
      <c r="I1" s="5" t="s">
        <v>246</v>
      </c>
      <c r="J1" s="5" t="s">
        <v>240</v>
      </c>
      <c r="K1" s="5" t="s">
        <v>241</v>
      </c>
      <c r="L1" s="7" t="s">
        <v>244</v>
      </c>
      <c r="M1" s="7" t="s">
        <v>243</v>
      </c>
      <c r="N1" s="304" t="s">
        <v>242</v>
      </c>
      <c r="O1" s="8" t="s">
        <v>245</v>
      </c>
    </row>
    <row r="2" spans="1:15">
      <c r="C2" s="303">
        <v>0.1</v>
      </c>
      <c r="D2">
        <f>C1*C2</f>
        <v>100000</v>
      </c>
      <c r="F2" s="305">
        <v>10</v>
      </c>
      <c r="G2" s="5">
        <f>C1*0.033</f>
        <v>33000</v>
      </c>
      <c r="H2" s="5">
        <f>D2*0.017</f>
        <v>1700.0000000000002</v>
      </c>
      <c r="I2" s="5">
        <f>C1*0.01</f>
        <v>10000</v>
      </c>
      <c r="J2" s="5">
        <f>M2*0.055</f>
        <v>5500</v>
      </c>
      <c r="K2" s="5">
        <f>M2*0.05</f>
        <v>5000</v>
      </c>
      <c r="L2" s="7">
        <f>SUM(G2:K2)</f>
        <v>55200</v>
      </c>
      <c r="M2" s="7">
        <f>D3*F2</f>
        <v>100000</v>
      </c>
      <c r="N2" s="304">
        <f>L2/M2</f>
        <v>0.55200000000000005</v>
      </c>
      <c r="O2" s="306">
        <f>M2-L2</f>
        <v>44800</v>
      </c>
    </row>
    <row r="3" spans="1:15">
      <c r="A3" s="299">
        <v>1000000</v>
      </c>
      <c r="C3" s="303">
        <v>0.1</v>
      </c>
      <c r="D3">
        <f>C3*D2</f>
        <v>10000</v>
      </c>
      <c r="F3" s="305">
        <v>20</v>
      </c>
      <c r="G3" s="5">
        <f t="shared" ref="G3:I5" si="0">G2</f>
        <v>33000</v>
      </c>
      <c r="H3" s="5">
        <f t="shared" si="0"/>
        <v>1700.0000000000002</v>
      </c>
      <c r="I3" s="5">
        <f t="shared" si="0"/>
        <v>10000</v>
      </c>
      <c r="J3" s="5">
        <f>M3*0.055</f>
        <v>11000</v>
      </c>
      <c r="K3" s="5">
        <f>M3*0.05</f>
        <v>10000</v>
      </c>
      <c r="L3" s="7">
        <f>SUM(G3:K3)</f>
        <v>65700</v>
      </c>
      <c r="M3" s="7">
        <f>F3*D3</f>
        <v>200000</v>
      </c>
      <c r="N3" s="304">
        <f>L3/M3</f>
        <v>0.32850000000000001</v>
      </c>
      <c r="O3" s="306">
        <f>M3-L3</f>
        <v>134300</v>
      </c>
    </row>
    <row r="4" spans="1:15">
      <c r="C4">
        <v>10</v>
      </c>
      <c r="D4">
        <f>D3*C4</f>
        <v>100000</v>
      </c>
      <c r="E4" t="s">
        <v>236</v>
      </c>
      <c r="F4" s="305">
        <v>25</v>
      </c>
      <c r="G4" s="5">
        <f t="shared" si="0"/>
        <v>33000</v>
      </c>
      <c r="H4" s="5">
        <f t="shared" si="0"/>
        <v>1700.0000000000002</v>
      </c>
      <c r="I4" s="5">
        <f t="shared" si="0"/>
        <v>10000</v>
      </c>
      <c r="J4" s="5">
        <f>M4*0.055</f>
        <v>13750</v>
      </c>
      <c r="K4" s="5">
        <f>M4*0.05</f>
        <v>12500</v>
      </c>
      <c r="L4" s="7">
        <f>SUM(G4:K4)</f>
        <v>70950</v>
      </c>
      <c r="M4" s="7">
        <f>F4*D3</f>
        <v>250000</v>
      </c>
      <c r="N4" s="304">
        <f>L4/M4</f>
        <v>0.2838</v>
      </c>
      <c r="O4" s="306">
        <f>M4-L4</f>
        <v>179050</v>
      </c>
    </row>
    <row r="5" spans="1:15">
      <c r="A5" s="298" t="s">
        <v>222</v>
      </c>
      <c r="F5" s="305">
        <v>30</v>
      </c>
      <c r="G5" s="5">
        <f t="shared" si="0"/>
        <v>33000</v>
      </c>
      <c r="H5" s="5">
        <f t="shared" si="0"/>
        <v>1700.0000000000002</v>
      </c>
      <c r="I5" s="5">
        <f t="shared" si="0"/>
        <v>10000</v>
      </c>
      <c r="J5" s="5">
        <f>M5*0.055</f>
        <v>16500</v>
      </c>
      <c r="K5" s="5">
        <f>M5*0.05</f>
        <v>15000</v>
      </c>
      <c r="L5" s="7">
        <f>SUM(G5:K5)</f>
        <v>76200</v>
      </c>
      <c r="M5" s="7">
        <f>F5*D3</f>
        <v>300000</v>
      </c>
      <c r="N5" s="304">
        <f>L5/M5</f>
        <v>0.254</v>
      </c>
      <c r="O5" s="306">
        <f>M5-L5</f>
        <v>223800</v>
      </c>
    </row>
    <row r="6" spans="1:15">
      <c r="C6">
        <v>1000000</v>
      </c>
    </row>
    <row r="7" spans="1:15">
      <c r="A7" s="299">
        <v>120000</v>
      </c>
      <c r="C7">
        <v>3.3000000000000002E-2</v>
      </c>
      <c r="D7">
        <f>C6*C7</f>
        <v>33000</v>
      </c>
    </row>
    <row r="9" spans="1:15">
      <c r="A9" s="298" t="s">
        <v>223</v>
      </c>
    </row>
    <row r="11" spans="1:15">
      <c r="A11" s="299">
        <v>13200</v>
      </c>
    </row>
    <row r="13" spans="1:15">
      <c r="A13" s="298" t="s">
        <v>224</v>
      </c>
    </row>
    <row r="15" spans="1:15">
      <c r="A15" s="298">
        <v>330000</v>
      </c>
    </row>
    <row r="17" spans="1:1">
      <c r="A17" s="298" t="s">
        <v>225</v>
      </c>
    </row>
    <row r="19" spans="1:1">
      <c r="A19" s="298" t="s">
        <v>226</v>
      </c>
    </row>
    <row r="21" spans="1:1">
      <c r="A21" s="298" t="s">
        <v>227</v>
      </c>
    </row>
    <row r="23" spans="1:1">
      <c r="A23" s="298">
        <v>3.3000000000000002E-2</v>
      </c>
    </row>
    <row r="25" spans="1:1">
      <c r="A25" s="300">
        <v>33000</v>
      </c>
    </row>
    <row r="27" spans="1:1">
      <c r="A27" s="298">
        <v>1.4999999999999999E-2</v>
      </c>
    </row>
    <row r="29" spans="1:1">
      <c r="A29" s="298">
        <v>1800</v>
      </c>
    </row>
    <row r="31" spans="1:1">
      <c r="A31" s="298" t="s">
        <v>228</v>
      </c>
    </row>
    <row r="33" spans="1:1">
      <c r="A33" s="302">
        <v>1.7000000000000001E-2</v>
      </c>
    </row>
    <row r="35" spans="1:1">
      <c r="A35" s="300">
        <v>1980</v>
      </c>
    </row>
    <row r="37" spans="1:1">
      <c r="A37" s="298">
        <v>0.01</v>
      </c>
    </row>
    <row r="39" spans="1:1">
      <c r="A39" s="298">
        <v>132</v>
      </c>
    </row>
    <row r="41" spans="1:1">
      <c r="A41" s="298" t="s">
        <v>229</v>
      </c>
    </row>
    <row r="43" spans="1:1">
      <c r="A43" s="302">
        <v>5.0000000000000001E-3</v>
      </c>
    </row>
    <row r="45" spans="1:1">
      <c r="A45" s="300">
        <v>5000</v>
      </c>
    </row>
    <row r="47" spans="1:1">
      <c r="A47" s="298">
        <v>0.02</v>
      </c>
    </row>
    <row r="49" spans="1:1">
      <c r="A49" s="298">
        <v>2400</v>
      </c>
    </row>
    <row r="51" spans="1:1">
      <c r="A51" s="298" t="s">
        <v>230</v>
      </c>
    </row>
    <row r="53" spans="1:1">
      <c r="A53" s="302">
        <v>5.0000000000000001E-3</v>
      </c>
    </row>
    <row r="55" spans="1:1">
      <c r="A55" s="300">
        <v>5000</v>
      </c>
    </row>
    <row r="57" spans="1:1">
      <c r="A57" s="298">
        <v>4.0000000000000001E-3</v>
      </c>
    </row>
    <row r="59" spans="1:1">
      <c r="A59" s="298">
        <v>4000</v>
      </c>
    </row>
    <row r="61" spans="1:1">
      <c r="A61" s="298" t="s">
        <v>231</v>
      </c>
    </row>
    <row r="63" spans="1:1">
      <c r="A63" s="302">
        <v>2.5000000000000001E-2</v>
      </c>
    </row>
    <row r="65" spans="1:1">
      <c r="A65" s="300">
        <v>8250</v>
      </c>
    </row>
    <row r="67" spans="1:1">
      <c r="A67" s="298">
        <v>0.05</v>
      </c>
    </row>
    <row r="69" spans="1:1">
      <c r="A69" s="300">
        <v>8250</v>
      </c>
    </row>
    <row r="71" spans="1:1">
      <c r="A71" s="298" t="s">
        <v>232</v>
      </c>
    </row>
    <row r="73" spans="1:1">
      <c r="A73" s="302">
        <v>0.03</v>
      </c>
    </row>
    <row r="75" spans="1:1">
      <c r="A75" s="300">
        <v>8910</v>
      </c>
    </row>
    <row r="77" spans="1:1">
      <c r="A77" s="298">
        <v>0.03</v>
      </c>
    </row>
    <row r="79" spans="1:1">
      <c r="A79" s="300">
        <v>8910</v>
      </c>
    </row>
    <row r="81" spans="1:1">
      <c r="A81" s="298" t="s">
        <v>233</v>
      </c>
    </row>
    <row r="83" spans="1:1">
      <c r="A83" s="302">
        <v>0</v>
      </c>
    </row>
    <row r="85" spans="1:1">
      <c r="A85" s="300">
        <v>62140</v>
      </c>
    </row>
    <row r="87" spans="1:1">
      <c r="A87" s="298"/>
    </row>
    <row r="89" spans="1:1">
      <c r="A89" s="300">
        <v>25492</v>
      </c>
    </row>
    <row r="91" spans="1:1">
      <c r="A91" s="298" t="s">
        <v>234</v>
      </c>
    </row>
    <row r="93" spans="1:1">
      <c r="A93" s="300">
        <v>267860</v>
      </c>
    </row>
    <row r="95" spans="1:1">
      <c r="A95" s="298" t="s">
        <v>235</v>
      </c>
    </row>
    <row r="97" spans="1:1">
      <c r="A97" s="300">
        <v>36648</v>
      </c>
    </row>
  </sheetData>
  <phoneticPr fontId="7" type="noConversion"/>
  <pageMargins left="0.75" right="0.75" top="1" bottom="1" header="0.5" footer="0.5"/>
  <pageSetup scale="7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CURRENT (2)</vt:lpstr>
      <vt:lpstr>CURRENT_NEW</vt:lpstr>
      <vt:lpstr>THIS WEEK</vt:lpstr>
      <vt:lpstr>UNKNOWNS</vt:lpstr>
      <vt:lpstr>Sheet4</vt:lpstr>
      <vt:lpstr>old</vt:lpstr>
      <vt:lpstr>THIS WEEK (2)</vt:lpstr>
      <vt:lpstr>Sheet1</vt:lpstr>
      <vt:lpstr>Sheet2</vt:lpstr>
      <vt:lpstr>Sheet3</vt:lpstr>
    </vt:vector>
  </TitlesOfParts>
  <Company>inTelegence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Binns</dc:creator>
  <cp:lastModifiedBy>Don Binns</cp:lastModifiedBy>
  <cp:lastPrinted>2018-09-14T19:47:43Z</cp:lastPrinted>
  <dcterms:created xsi:type="dcterms:W3CDTF">2017-09-21T21:51:11Z</dcterms:created>
  <dcterms:modified xsi:type="dcterms:W3CDTF">2018-09-14T19:50:59Z</dcterms:modified>
</cp:coreProperties>
</file>